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macro" sheetId="1" r:id="rId1"/>
    <sheet name="micro" sheetId="2" r:id="rId2"/>
  </sheets>
  <calcPr calcId="125725"/>
</workbook>
</file>

<file path=xl/calcChain.xml><?xml version="1.0" encoding="utf-8"?>
<calcChain xmlns="http://schemas.openxmlformats.org/spreadsheetml/2006/main">
  <c r="M43" i="2"/>
  <c r="H42" i="1"/>
  <c r="N41" i="2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E2"/>
  <c r="E13"/>
  <c r="E14" s="1"/>
  <c r="F12"/>
  <c r="G12" s="1"/>
  <c r="C12"/>
  <c r="G9" i="1"/>
  <c r="C10"/>
  <c r="C9"/>
  <c r="B9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D10"/>
  <c r="F10" s="1"/>
  <c r="H10" s="1"/>
  <c r="F9"/>
  <c r="H9" s="1"/>
  <c r="I12" i="2"/>
  <c r="J12"/>
  <c r="I13" l="1"/>
  <c r="K12"/>
  <c r="E3" s="1"/>
  <c r="E15"/>
  <c r="F14"/>
  <c r="G14" s="1"/>
  <c r="B12"/>
  <c r="C13" s="1"/>
  <c r="F13"/>
  <c r="G13" s="1"/>
  <c r="B10" i="1"/>
  <c r="C11" s="1"/>
  <c r="D1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F38" s="1"/>
  <c r="G10"/>
  <c r="F11"/>
  <c r="F15"/>
  <c r="F19"/>
  <c r="F23"/>
  <c r="F27"/>
  <c r="F31"/>
  <c r="F35"/>
  <c r="F12"/>
  <c r="F14"/>
  <c r="F16"/>
  <c r="F18"/>
  <c r="F20"/>
  <c r="F22"/>
  <c r="F24"/>
  <c r="F26"/>
  <c r="F28"/>
  <c r="F32"/>
  <c r="F36"/>
  <c r="I14" i="2" l="1"/>
  <c r="K13"/>
  <c r="B13" s="1"/>
  <c r="C14" s="1"/>
  <c r="L12"/>
  <c r="M12" s="1"/>
  <c r="L13"/>
  <c r="M13" s="1"/>
  <c r="E16"/>
  <c r="F15"/>
  <c r="G15" s="1"/>
  <c r="H36" i="1"/>
  <c r="H28"/>
  <c r="H20"/>
  <c r="H16"/>
  <c r="H35"/>
  <c r="H31"/>
  <c r="H27"/>
  <c r="H23"/>
  <c r="H19"/>
  <c r="H15"/>
  <c r="H11"/>
  <c r="G11"/>
  <c r="H26"/>
  <c r="H22"/>
  <c r="H18"/>
  <c r="H14"/>
  <c r="F34"/>
  <c r="F30"/>
  <c r="F37"/>
  <c r="F33"/>
  <c r="F29"/>
  <c r="F25"/>
  <c r="F21"/>
  <c r="F17"/>
  <c r="F13"/>
  <c r="H32"/>
  <c r="H24"/>
  <c r="H12"/>
  <c r="H38"/>
  <c r="B11"/>
  <c r="C12" s="1"/>
  <c r="G12" s="1"/>
  <c r="I15" i="2" l="1"/>
  <c r="K14"/>
  <c r="L14" s="1"/>
  <c r="M14" s="1"/>
  <c r="E17"/>
  <c r="F16"/>
  <c r="G16" s="1"/>
  <c r="H13" i="1"/>
  <c r="H37"/>
  <c r="H21"/>
  <c r="H29"/>
  <c r="H34"/>
  <c r="H17"/>
  <c r="H40" s="1"/>
  <c r="H41" s="1"/>
  <c r="H25"/>
  <c r="H33"/>
  <c r="H30"/>
  <c r="B12"/>
  <c r="C13" s="1"/>
  <c r="G13" s="1"/>
  <c r="B14" i="2" l="1"/>
  <c r="C15" s="1"/>
  <c r="I16"/>
  <c r="K15"/>
  <c r="L15" s="1"/>
  <c r="M15" s="1"/>
  <c r="E18"/>
  <c r="F17"/>
  <c r="G17" s="1"/>
  <c r="B13" i="1"/>
  <c r="C14" s="1"/>
  <c r="G14" s="1"/>
  <c r="B15" i="2" l="1"/>
  <c r="C16" s="1"/>
  <c r="I17"/>
  <c r="K16"/>
  <c r="L16" s="1"/>
  <c r="M16" s="1"/>
  <c r="E19"/>
  <c r="F18"/>
  <c r="G18" s="1"/>
  <c r="B14" i="1"/>
  <c r="C15" s="1"/>
  <c r="G15" s="1"/>
  <c r="B16" i="2" l="1"/>
  <c r="C17" s="1"/>
  <c r="I18"/>
  <c r="K17"/>
  <c r="L17" s="1"/>
  <c r="M17" s="1"/>
  <c r="E20"/>
  <c r="F19"/>
  <c r="G19" s="1"/>
  <c r="B15" i="1"/>
  <c r="C16" s="1"/>
  <c r="G16" s="1"/>
  <c r="B17" i="2" l="1"/>
  <c r="C18" s="1"/>
  <c r="I19"/>
  <c r="K18"/>
  <c r="L18" s="1"/>
  <c r="M18" s="1"/>
  <c r="E21"/>
  <c r="F20"/>
  <c r="G20" s="1"/>
  <c r="B16" i="1"/>
  <c r="C17" s="1"/>
  <c r="G17" s="1"/>
  <c r="B18" i="2" l="1"/>
  <c r="I20"/>
  <c r="K19"/>
  <c r="L19" s="1"/>
  <c r="E22"/>
  <c r="F21"/>
  <c r="G21" s="1"/>
  <c r="B17" i="1"/>
  <c r="C18" s="1"/>
  <c r="G18" s="1"/>
  <c r="C19" i="2" l="1"/>
  <c r="B19" s="1"/>
  <c r="C20" s="1"/>
  <c r="B20" s="1"/>
  <c r="C21" s="1"/>
  <c r="M19"/>
  <c r="I21"/>
  <c r="K20"/>
  <c r="L20" s="1"/>
  <c r="E23"/>
  <c r="F22"/>
  <c r="G22" s="1"/>
  <c r="B18" i="1"/>
  <c r="C19" s="1"/>
  <c r="G19" s="1"/>
  <c r="M20" i="2" l="1"/>
  <c r="I22"/>
  <c r="K21"/>
  <c r="L21" s="1"/>
  <c r="M21" s="1"/>
  <c r="E24"/>
  <c r="F23"/>
  <c r="G23" s="1"/>
  <c r="B19" i="1"/>
  <c r="C20" s="1"/>
  <c r="G20" s="1"/>
  <c r="B21" i="2" l="1"/>
  <c r="C22" s="1"/>
  <c r="I23"/>
  <c r="K22"/>
  <c r="L22" s="1"/>
  <c r="M22" s="1"/>
  <c r="E25"/>
  <c r="F24"/>
  <c r="G24" s="1"/>
  <c r="B20" i="1"/>
  <c r="C21" s="1"/>
  <c r="G21" s="1"/>
  <c r="B22" i="2" l="1"/>
  <c r="C23" s="1"/>
  <c r="I24"/>
  <c r="K23"/>
  <c r="L23" s="1"/>
  <c r="M23" s="1"/>
  <c r="E26"/>
  <c r="F25"/>
  <c r="G25" s="1"/>
  <c r="B21" i="1"/>
  <c r="C22" s="1"/>
  <c r="G22" s="1"/>
  <c r="I25" i="2" l="1"/>
  <c r="K24"/>
  <c r="L24" s="1"/>
  <c r="B23"/>
  <c r="C24" s="1"/>
  <c r="B24" s="1"/>
  <c r="C25" s="1"/>
  <c r="E27"/>
  <c r="F26"/>
  <c r="G26" s="1"/>
  <c r="B22" i="1"/>
  <c r="C23" s="1"/>
  <c r="G23" s="1"/>
  <c r="I26" i="2" l="1"/>
  <c r="K25"/>
  <c r="L25" s="1"/>
  <c r="M25" s="1"/>
  <c r="M24"/>
  <c r="E28"/>
  <c r="F27"/>
  <c r="G27" s="1"/>
  <c r="B23" i="1"/>
  <c r="C24" s="1"/>
  <c r="G24" s="1"/>
  <c r="B25" i="2" l="1"/>
  <c r="C26" s="1"/>
  <c r="I27"/>
  <c r="K26"/>
  <c r="L26" s="1"/>
  <c r="M26" s="1"/>
  <c r="E29"/>
  <c r="F28"/>
  <c r="G28" s="1"/>
  <c r="B24" i="1"/>
  <c r="C25" s="1"/>
  <c r="G25" s="1"/>
  <c r="B26" i="2" l="1"/>
  <c r="C27" s="1"/>
  <c r="I28"/>
  <c r="K27"/>
  <c r="L27" s="1"/>
  <c r="M27" s="1"/>
  <c r="E30"/>
  <c r="F29"/>
  <c r="G29" s="1"/>
  <c r="B25" i="1"/>
  <c r="C26" s="1"/>
  <c r="G26" s="1"/>
  <c r="B27" i="2" l="1"/>
  <c r="C28" s="1"/>
  <c r="I29"/>
  <c r="K28"/>
  <c r="L28" s="1"/>
  <c r="M28" s="1"/>
  <c r="E31"/>
  <c r="F30"/>
  <c r="G30" s="1"/>
  <c r="B26" i="1"/>
  <c r="C27" s="1"/>
  <c r="G27" s="1"/>
  <c r="B28" i="2" l="1"/>
  <c r="C29" s="1"/>
  <c r="B29" s="1"/>
  <c r="I30"/>
  <c r="K29"/>
  <c r="L29" s="1"/>
  <c r="M29" s="1"/>
  <c r="C30"/>
  <c r="E32"/>
  <c r="F31"/>
  <c r="G31" s="1"/>
  <c r="B27" i="1"/>
  <c r="C28" s="1"/>
  <c r="G28" s="1"/>
  <c r="I31" i="2" l="1"/>
  <c r="K30"/>
  <c r="L30" s="1"/>
  <c r="M30" s="1"/>
  <c r="E33"/>
  <c r="F32"/>
  <c r="G32" s="1"/>
  <c r="B28" i="1"/>
  <c r="C29" s="1"/>
  <c r="G29" s="1"/>
  <c r="B30" i="2" l="1"/>
  <c r="C31" s="1"/>
  <c r="I32"/>
  <c r="K31"/>
  <c r="L31" s="1"/>
  <c r="M31" s="1"/>
  <c r="E34"/>
  <c r="F33"/>
  <c r="G33" s="1"/>
  <c r="B29" i="1"/>
  <c r="C30" s="1"/>
  <c r="G30" s="1"/>
  <c r="B31" i="2" l="1"/>
  <c r="C32" s="1"/>
  <c r="I33"/>
  <c r="K32"/>
  <c r="L32" s="1"/>
  <c r="M32" s="1"/>
  <c r="E35"/>
  <c r="F34"/>
  <c r="G34" s="1"/>
  <c r="B30" i="1"/>
  <c r="C31" s="1"/>
  <c r="G31" s="1"/>
  <c r="B32" i="2" l="1"/>
  <c r="C33" s="1"/>
  <c r="B33" s="1"/>
  <c r="I34"/>
  <c r="K33"/>
  <c r="L33" s="1"/>
  <c r="M33" s="1"/>
  <c r="C34"/>
  <c r="E36"/>
  <c r="F35"/>
  <c r="G35" s="1"/>
  <c r="B31" i="1"/>
  <c r="C32" s="1"/>
  <c r="G32" s="1"/>
  <c r="I35" i="2" l="1"/>
  <c r="K34"/>
  <c r="L34" s="1"/>
  <c r="M34" s="1"/>
  <c r="E37"/>
  <c r="F36"/>
  <c r="G36" s="1"/>
  <c r="B32" i="1"/>
  <c r="C33" s="1"/>
  <c r="G33" s="1"/>
  <c r="B34" i="2" l="1"/>
  <c r="C35" s="1"/>
  <c r="I36"/>
  <c r="K35"/>
  <c r="L35" s="1"/>
  <c r="M35" s="1"/>
  <c r="E38"/>
  <c r="F37"/>
  <c r="G37" s="1"/>
  <c r="B33" i="1"/>
  <c r="C34" s="1"/>
  <c r="G34" s="1"/>
  <c r="I37" i="2" l="1"/>
  <c r="K36"/>
  <c r="L36" s="1"/>
  <c r="B35"/>
  <c r="C36" s="1"/>
  <c r="B36" s="1"/>
  <c r="C37" s="1"/>
  <c r="E39"/>
  <c r="F38"/>
  <c r="G38" s="1"/>
  <c r="B34" i="1"/>
  <c r="C35" s="1"/>
  <c r="G35" s="1"/>
  <c r="I38" i="2" l="1"/>
  <c r="K37"/>
  <c r="L37" s="1"/>
  <c r="M37" s="1"/>
  <c r="M36"/>
  <c r="E40"/>
  <c r="F39"/>
  <c r="G39" s="1"/>
  <c r="B35" i="1"/>
  <c r="C36" s="1"/>
  <c r="G36" s="1"/>
  <c r="B37" i="2" l="1"/>
  <c r="C38" s="1"/>
  <c r="I39"/>
  <c r="K38"/>
  <c r="L38" s="1"/>
  <c r="M38" s="1"/>
  <c r="E41"/>
  <c r="F41" s="1"/>
  <c r="G41" s="1"/>
  <c r="F40"/>
  <c r="G40" s="1"/>
  <c r="B36" i="1"/>
  <c r="C37" s="1"/>
  <c r="G37" s="1"/>
  <c r="I40" i="2" l="1"/>
  <c r="K39"/>
  <c r="L39" s="1"/>
  <c r="B38"/>
  <c r="C39" s="1"/>
  <c r="B39" s="1"/>
  <c r="C40" s="1"/>
  <c r="B37" i="1"/>
  <c r="C38" s="1"/>
  <c r="G38" s="1"/>
  <c r="I41" i="2" l="1"/>
  <c r="K41" s="1"/>
  <c r="L41" s="1"/>
  <c r="M41" s="1"/>
  <c r="K40"/>
  <c r="L40" s="1"/>
  <c r="M40" s="1"/>
  <c r="B40"/>
  <c r="C41" s="1"/>
  <c r="B41" s="1"/>
  <c r="M39"/>
  <c r="B38" i="1"/>
</calcChain>
</file>

<file path=xl/sharedStrings.xml><?xml version="1.0" encoding="utf-8"?>
<sst xmlns="http://schemas.openxmlformats.org/spreadsheetml/2006/main" count="54" uniqueCount="49">
  <si>
    <t>Year</t>
  </si>
  <si>
    <t>T</t>
  </si>
  <si>
    <t xml:space="preserve">Avg. Benefit = </t>
  </si>
  <si>
    <t>KY-GSP</t>
  </si>
  <si>
    <t>Avg. Years</t>
  </si>
  <si>
    <t>Assets</t>
  </si>
  <si>
    <t>Contributions (total)</t>
  </si>
  <si>
    <t>Benefits (total)</t>
  </si>
  <si>
    <t>KY-POP</t>
  </si>
  <si>
    <t>KY-Household</t>
  </si>
  <si>
    <t>Transfer</t>
  </si>
  <si>
    <t>KY-Tax Revenue</t>
  </si>
  <si>
    <t>MHI</t>
  </si>
  <si>
    <t>State Tax PC</t>
  </si>
  <si>
    <t>Total NPV PC</t>
  </si>
  <si>
    <t xml:space="preserve">Total NPV </t>
  </si>
  <si>
    <t>Total NPV PC per year</t>
  </si>
  <si>
    <t>Assets (initial)</t>
  </si>
  <si>
    <t>Return on Investments (ρ) =</t>
  </si>
  <si>
    <t>Contr. Growth rate</t>
  </si>
  <si>
    <t>Benefit Growth rate</t>
  </si>
  <si>
    <t xml:space="preserve">Discount Rate = </t>
  </si>
  <si>
    <t>Investment Income</t>
  </si>
  <si>
    <t xml:space="preserve"> C -B</t>
  </si>
  <si>
    <t>INV + C - B</t>
  </si>
  <si>
    <t>NPV (C-B)</t>
  </si>
  <si>
    <t>Inv. Income</t>
  </si>
  <si>
    <t>Initial Assets</t>
  </si>
  <si>
    <t>Return on Inv. (ρ) =</t>
  </si>
  <si>
    <t xml:space="preserve">Cont. Rate (κ) = </t>
  </si>
  <si>
    <t>wage growth rate =</t>
  </si>
  <si>
    <t>Key Parameters</t>
  </si>
  <si>
    <t>Pop-Ret.</t>
  </si>
  <si>
    <t>Pop-Working</t>
  </si>
  <si>
    <t xml:space="preserve">Avg. Wage </t>
  </si>
  <si>
    <t>Wage Base</t>
  </si>
  <si>
    <t>Contributions</t>
  </si>
  <si>
    <t>Avg. Ret. Wage</t>
  </si>
  <si>
    <t xml:space="preserve">Benefits </t>
  </si>
  <si>
    <t>Avg. Wage Wage =</t>
  </si>
  <si>
    <t>Dependency Ratio</t>
  </si>
  <si>
    <t>Avg. Ret. W-growth</t>
  </si>
  <si>
    <t>C-B</t>
  </si>
  <si>
    <t>Dep Ratio</t>
  </si>
  <si>
    <t>KEY PARAMETERS</t>
  </si>
  <si>
    <t>Policy Influenced</t>
  </si>
  <si>
    <t>Policy Set</t>
  </si>
  <si>
    <t>Benefit rate (β per year)</t>
  </si>
  <si>
    <t>Sum NPV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</si>
</sst>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3" fillId="5" borderId="1" xfId="0" applyFont="1" applyFill="1" applyBorder="1"/>
    <xf numFmtId="0" fontId="5" fillId="0" borderId="0" xfId="0" applyFont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H43" sqref="H43"/>
    </sheetView>
  </sheetViews>
  <sheetFormatPr defaultRowHeight="15"/>
  <cols>
    <col min="1" max="1" width="26.28515625" style="2" customWidth="1"/>
    <col min="2" max="3" width="18.85546875" style="2" customWidth="1"/>
    <col min="4" max="5" width="19.42578125" style="2" customWidth="1"/>
    <col min="6" max="8" width="26" style="2" customWidth="1"/>
    <col min="9" max="9" width="26" customWidth="1"/>
    <col min="10" max="12" width="15.140625" customWidth="1"/>
    <col min="13" max="13" width="18.28515625" customWidth="1"/>
    <col min="14" max="14" width="15.85546875" customWidth="1"/>
    <col min="16" max="16" width="15.85546875" customWidth="1"/>
    <col min="17" max="17" width="18" customWidth="1"/>
    <col min="18" max="18" width="10" customWidth="1"/>
    <col min="19" max="19" width="16" customWidth="1"/>
    <col min="20" max="20" width="11" bestFit="1" customWidth="1"/>
    <col min="21" max="21" width="17.5703125" customWidth="1"/>
    <col min="22" max="22" width="13.7109375" customWidth="1"/>
  </cols>
  <sheetData>
    <row r="1" spans="1:21" ht="27.75" customHeight="1">
      <c r="A1" s="6" t="s">
        <v>31</v>
      </c>
    </row>
    <row r="2" spans="1:21">
      <c r="A2" s="3" t="s">
        <v>17</v>
      </c>
      <c r="B2" s="4">
        <v>12000000000</v>
      </c>
      <c r="C2" s="4"/>
      <c r="D2" s="4"/>
      <c r="E2" s="4"/>
      <c r="F2" s="4"/>
      <c r="G2" s="4"/>
      <c r="H2" s="4"/>
    </row>
    <row r="3" spans="1:21">
      <c r="A3" s="5" t="s">
        <v>18</v>
      </c>
      <c r="B3" s="4">
        <v>0.05</v>
      </c>
      <c r="C3" s="4"/>
      <c r="D3" s="4"/>
      <c r="E3" s="4"/>
      <c r="F3" s="4"/>
      <c r="G3" s="4"/>
      <c r="H3" s="4"/>
    </row>
    <row r="4" spans="1:21">
      <c r="A4" s="3" t="s">
        <v>19</v>
      </c>
      <c r="B4" s="4">
        <v>0.05</v>
      </c>
      <c r="C4" s="4"/>
      <c r="D4" s="4"/>
      <c r="E4" s="4"/>
      <c r="F4" s="4"/>
      <c r="G4" s="4"/>
      <c r="H4" s="4"/>
    </row>
    <row r="5" spans="1:21">
      <c r="A5" s="3" t="s">
        <v>20</v>
      </c>
      <c r="B5" s="4">
        <v>0.05</v>
      </c>
      <c r="C5" s="4"/>
      <c r="D5" s="4"/>
      <c r="E5" s="3"/>
      <c r="F5" s="4"/>
      <c r="G5" s="4"/>
      <c r="H5" s="4"/>
    </row>
    <row r="6" spans="1:21">
      <c r="A6" s="3" t="s">
        <v>21</v>
      </c>
      <c r="B6" s="4">
        <v>0.05</v>
      </c>
      <c r="C6" s="4"/>
      <c r="D6" s="4"/>
      <c r="E6" s="4"/>
      <c r="F6" s="4"/>
      <c r="G6" s="4"/>
      <c r="H6" s="4"/>
    </row>
    <row r="7" spans="1:21" ht="15.75" thickBot="1"/>
    <row r="8" spans="1:21" s="10" customFormat="1" ht="16.5" thickTop="1" thickBot="1">
      <c r="A8" s="7" t="s">
        <v>0</v>
      </c>
      <c r="B8" s="7" t="s">
        <v>5</v>
      </c>
      <c r="C8" s="7" t="s">
        <v>22</v>
      </c>
      <c r="D8" s="8" t="s">
        <v>6</v>
      </c>
      <c r="E8" s="8" t="s">
        <v>7</v>
      </c>
      <c r="F8" s="8" t="s">
        <v>23</v>
      </c>
      <c r="G8" s="8" t="s">
        <v>24</v>
      </c>
      <c r="H8" s="8" t="s">
        <v>25</v>
      </c>
      <c r="I8" s="9"/>
      <c r="J8" s="9" t="s">
        <v>10</v>
      </c>
      <c r="K8" s="9" t="s">
        <v>8</v>
      </c>
      <c r="L8" s="9" t="s">
        <v>11</v>
      </c>
      <c r="M8" s="9" t="s">
        <v>3</v>
      </c>
      <c r="N8" s="9" t="s">
        <v>9</v>
      </c>
      <c r="O8" s="9" t="s">
        <v>12</v>
      </c>
      <c r="P8" s="9" t="s">
        <v>13</v>
      </c>
      <c r="Q8" s="9"/>
      <c r="R8" s="9"/>
      <c r="S8" s="9"/>
      <c r="T8" s="9"/>
      <c r="U8" s="9"/>
    </row>
    <row r="9" spans="1:21" ht="15.75" thickTop="1">
      <c r="A9" s="2">
        <v>1</v>
      </c>
      <c r="B9" s="25">
        <f xml:space="preserve"> $B$2+ C9+ + D9-E9</f>
        <v>12060000000</v>
      </c>
      <c r="C9" s="25">
        <f>$B$3*B2</f>
        <v>600000000</v>
      </c>
      <c r="D9" s="25">
        <v>960000000</v>
      </c>
      <c r="E9" s="25">
        <v>1500000000</v>
      </c>
      <c r="F9" s="25">
        <f xml:space="preserve"> D9-E9</f>
        <v>-540000000</v>
      </c>
      <c r="G9" s="25">
        <f>F9+C9</f>
        <v>60000000</v>
      </c>
      <c r="H9" s="25">
        <f xml:space="preserve"> F9/(1+ $B$6)^A9</f>
        <v>-514285714.28571427</v>
      </c>
      <c r="J9">
        <v>1272000000</v>
      </c>
      <c r="K9">
        <v>4300000</v>
      </c>
      <c r="M9" s="1">
        <v>155000000000</v>
      </c>
      <c r="N9">
        <v>1500000</v>
      </c>
      <c r="O9">
        <v>36000</v>
      </c>
      <c r="P9">
        <v>1700</v>
      </c>
    </row>
    <row r="10" spans="1:21">
      <c r="A10" s="2">
        <v>2</v>
      </c>
      <c r="B10" s="25">
        <f xml:space="preserve"> B9 + C10 + D10 -E10</f>
        <v>12096000000</v>
      </c>
      <c r="C10" s="25">
        <f>$B$3*B9</f>
        <v>603000000</v>
      </c>
      <c r="D10" s="25">
        <f t="shared" ref="D10:D38" si="0">(1+$B$4)*D9</f>
        <v>1008000000</v>
      </c>
      <c r="E10" s="25">
        <f t="shared" ref="E10:E38" si="1">(1+$B$5)*E9</f>
        <v>1575000000</v>
      </c>
      <c r="F10" s="25">
        <f t="shared" ref="F10:F38" si="2" xml:space="preserve"> D10-E10</f>
        <v>-567000000</v>
      </c>
      <c r="G10" s="25">
        <f t="shared" ref="G10:G38" si="3">F10+C10</f>
        <v>36000000</v>
      </c>
      <c r="H10" s="25">
        <f t="shared" ref="H10:H38" si="4" xml:space="preserve"> F10/(1+ $B$6)^A10</f>
        <v>-514285714.28571427</v>
      </c>
    </row>
    <row r="11" spans="1:21">
      <c r="A11" s="2">
        <v>3</v>
      </c>
      <c r="B11" s="25">
        <f t="shared" ref="B11:B38" si="5" xml:space="preserve"> B10 + C11 + D11 -E11</f>
        <v>12105450000</v>
      </c>
      <c r="C11" s="25">
        <f t="shared" ref="C11:C38" si="6">$B$3*B10</f>
        <v>604800000</v>
      </c>
      <c r="D11" s="25">
        <f t="shared" si="0"/>
        <v>1058400000</v>
      </c>
      <c r="E11" s="25">
        <f t="shared" si="1"/>
        <v>1653750000</v>
      </c>
      <c r="F11" s="25">
        <f t="shared" si="2"/>
        <v>-595350000</v>
      </c>
      <c r="G11" s="25">
        <f t="shared" si="3"/>
        <v>9450000</v>
      </c>
      <c r="H11" s="25">
        <f t="shared" si="4"/>
        <v>-514285714.28571421</v>
      </c>
    </row>
    <row r="12" spans="1:21">
      <c r="A12" s="2">
        <v>4</v>
      </c>
      <c r="B12" s="25">
        <f t="shared" si="5"/>
        <v>12085605000</v>
      </c>
      <c r="C12" s="25">
        <f t="shared" si="6"/>
        <v>605272500</v>
      </c>
      <c r="D12" s="25">
        <f t="shared" si="0"/>
        <v>1111320000</v>
      </c>
      <c r="E12" s="25">
        <f t="shared" si="1"/>
        <v>1736437500</v>
      </c>
      <c r="F12" s="25">
        <f t="shared" si="2"/>
        <v>-625117500</v>
      </c>
      <c r="G12" s="25">
        <f t="shared" si="3"/>
        <v>-19845000</v>
      </c>
      <c r="H12" s="25">
        <f t="shared" si="4"/>
        <v>-514285714.28571427</v>
      </c>
    </row>
    <row r="13" spans="1:21">
      <c r="A13" s="2">
        <v>5</v>
      </c>
      <c r="B13" s="25">
        <f t="shared" si="5"/>
        <v>12033511875</v>
      </c>
      <c r="C13" s="25">
        <f t="shared" si="6"/>
        <v>604280250</v>
      </c>
      <c r="D13" s="25">
        <f t="shared" si="0"/>
        <v>1166886000</v>
      </c>
      <c r="E13" s="25">
        <f t="shared" si="1"/>
        <v>1823259375</v>
      </c>
      <c r="F13" s="25">
        <f t="shared" si="2"/>
        <v>-656373375</v>
      </c>
      <c r="G13" s="25">
        <f t="shared" si="3"/>
        <v>-52093125</v>
      </c>
      <c r="H13" s="25">
        <f t="shared" si="4"/>
        <v>-514285714.28571421</v>
      </c>
    </row>
    <row r="14" spans="1:21">
      <c r="A14" s="2">
        <v>6</v>
      </c>
      <c r="B14" s="25">
        <f t="shared" si="5"/>
        <v>11945995425</v>
      </c>
      <c r="C14" s="25">
        <f t="shared" si="6"/>
        <v>601675593.75</v>
      </c>
      <c r="D14" s="25">
        <f t="shared" si="0"/>
        <v>1225230300</v>
      </c>
      <c r="E14" s="25">
        <f t="shared" si="1"/>
        <v>1914422343.75</v>
      </c>
      <c r="F14" s="25">
        <f t="shared" si="2"/>
        <v>-689192043.75</v>
      </c>
      <c r="G14" s="25">
        <f t="shared" si="3"/>
        <v>-87516450</v>
      </c>
      <c r="H14" s="25">
        <f t="shared" si="4"/>
        <v>-514285714.28571427</v>
      </c>
    </row>
    <row r="15" spans="1:21">
      <c r="A15" s="2">
        <v>7</v>
      </c>
      <c r="B15" s="25">
        <f t="shared" si="5"/>
        <v>11819643550.3125</v>
      </c>
      <c r="C15" s="25">
        <f t="shared" si="6"/>
        <v>597299771.25</v>
      </c>
      <c r="D15" s="25">
        <f t="shared" si="0"/>
        <v>1286491815</v>
      </c>
      <c r="E15" s="25">
        <f t="shared" si="1"/>
        <v>2010143460.9375</v>
      </c>
      <c r="F15" s="25">
        <f t="shared" si="2"/>
        <v>-723651645.9375</v>
      </c>
      <c r="G15" s="25">
        <f t="shared" si="3"/>
        <v>-126351874.6875</v>
      </c>
      <c r="H15" s="25">
        <f t="shared" si="4"/>
        <v>-514285714.28571421</v>
      </c>
    </row>
    <row r="16" spans="1:21">
      <c r="A16" s="2">
        <v>8</v>
      </c>
      <c r="B16" s="25">
        <f t="shared" si="5"/>
        <v>11650791499.59375</v>
      </c>
      <c r="C16" s="25">
        <f t="shared" si="6"/>
        <v>590982177.515625</v>
      </c>
      <c r="D16" s="25">
        <f t="shared" si="0"/>
        <v>1350816405.75</v>
      </c>
      <c r="E16" s="25">
        <f t="shared" si="1"/>
        <v>2110650633.984375</v>
      </c>
      <c r="F16" s="25">
        <f t="shared" si="2"/>
        <v>-759834228.234375</v>
      </c>
      <c r="G16" s="25">
        <f t="shared" si="3"/>
        <v>-168852050.71875</v>
      </c>
      <c r="H16" s="25">
        <f t="shared" si="4"/>
        <v>-514285714.28571427</v>
      </c>
    </row>
    <row r="17" spans="1:8">
      <c r="A17" s="2">
        <v>9</v>
      </c>
      <c r="B17" s="25">
        <f t="shared" si="5"/>
        <v>11435505134.927343</v>
      </c>
      <c r="C17" s="25">
        <f t="shared" si="6"/>
        <v>582539574.97968757</v>
      </c>
      <c r="D17" s="25">
        <f t="shared" si="0"/>
        <v>1418357226.0375001</v>
      </c>
      <c r="E17" s="25">
        <f t="shared" si="1"/>
        <v>2216183165.6835937</v>
      </c>
      <c r="F17" s="25">
        <f t="shared" si="2"/>
        <v>-797825939.64609361</v>
      </c>
      <c r="G17" s="25">
        <f t="shared" si="3"/>
        <v>-215286364.66640604</v>
      </c>
      <c r="H17" s="25">
        <f t="shared" si="4"/>
        <v>-514285714.28571415</v>
      </c>
    </row>
    <row r="18" spans="1:8">
      <c r="A18" s="2">
        <v>10</v>
      </c>
      <c r="B18" s="25">
        <f t="shared" si="5"/>
        <v>11169563155.045311</v>
      </c>
      <c r="C18" s="25">
        <f t="shared" si="6"/>
        <v>571775256.74636722</v>
      </c>
      <c r="D18" s="25">
        <f t="shared" si="0"/>
        <v>1489275087.3393753</v>
      </c>
      <c r="E18" s="25">
        <f t="shared" si="1"/>
        <v>2326992323.9677734</v>
      </c>
      <c r="F18" s="25">
        <f t="shared" si="2"/>
        <v>-837717236.62839818</v>
      </c>
      <c r="G18" s="25">
        <f t="shared" si="3"/>
        <v>-265941979.88203096</v>
      </c>
      <c r="H18" s="25">
        <f t="shared" si="4"/>
        <v>-514285714.28571409</v>
      </c>
    </row>
    <row r="19" spans="1:8">
      <c r="A19" s="2">
        <v>11</v>
      </c>
      <c r="B19" s="25">
        <f t="shared" si="5"/>
        <v>10848438214.337759</v>
      </c>
      <c r="C19" s="25">
        <f t="shared" si="6"/>
        <v>558478157.75226557</v>
      </c>
      <c r="D19" s="25">
        <f t="shared" si="0"/>
        <v>1563738841.7063441</v>
      </c>
      <c r="E19" s="25">
        <f t="shared" si="1"/>
        <v>2443341940.166162</v>
      </c>
      <c r="F19" s="25">
        <f t="shared" si="2"/>
        <v>-879603098.45981789</v>
      </c>
      <c r="G19" s="25">
        <f t="shared" si="3"/>
        <v>-321124940.70755231</v>
      </c>
      <c r="H19" s="25">
        <f t="shared" si="4"/>
        <v>-514285714.28571391</v>
      </c>
    </row>
    <row r="20" spans="1:8">
      <c r="A20" s="2">
        <v>12</v>
      </c>
      <c r="B20" s="25">
        <f t="shared" si="5"/>
        <v>10467276871.671839</v>
      </c>
      <c r="C20" s="25">
        <f t="shared" si="6"/>
        <v>542421910.71688795</v>
      </c>
      <c r="D20" s="25">
        <f t="shared" si="0"/>
        <v>1641925783.7916615</v>
      </c>
      <c r="E20" s="25">
        <f t="shared" si="1"/>
        <v>2565509037.1744704</v>
      </c>
      <c r="F20" s="25">
        <f t="shared" si="2"/>
        <v>-923583253.38280892</v>
      </c>
      <c r="G20" s="25">
        <f t="shared" si="3"/>
        <v>-381161342.66592097</v>
      </c>
      <c r="H20" s="25">
        <f t="shared" si="4"/>
        <v>-514285714.28571409</v>
      </c>
    </row>
    <row r="21" spans="1:8">
      <c r="A21" s="2">
        <v>13</v>
      </c>
      <c r="B21" s="25">
        <f t="shared" si="5"/>
        <v>10020878299.203482</v>
      </c>
      <c r="C21" s="25">
        <f t="shared" si="6"/>
        <v>523363843.58359194</v>
      </c>
      <c r="D21" s="25">
        <f t="shared" si="0"/>
        <v>1724022072.9812446</v>
      </c>
      <c r="E21" s="25">
        <f t="shared" si="1"/>
        <v>2693784489.0331941</v>
      </c>
      <c r="F21" s="25">
        <f t="shared" si="2"/>
        <v>-969762416.0519495</v>
      </c>
      <c r="G21" s="25">
        <f t="shared" si="3"/>
        <v>-446398572.46835756</v>
      </c>
      <c r="H21" s="25">
        <f t="shared" si="4"/>
        <v>-514285714.28571403</v>
      </c>
    </row>
    <row r="22" spans="1:8">
      <c r="A22" s="2">
        <v>14</v>
      </c>
      <c r="B22" s="25">
        <f t="shared" si="5"/>
        <v>9503671677.3091087</v>
      </c>
      <c r="C22" s="25">
        <f t="shared" si="6"/>
        <v>501043914.96017408</v>
      </c>
      <c r="D22" s="25">
        <f t="shared" si="0"/>
        <v>1810223176.630307</v>
      </c>
      <c r="E22" s="25">
        <f t="shared" si="1"/>
        <v>2828473713.4848537</v>
      </c>
      <c r="F22" s="25">
        <f t="shared" si="2"/>
        <v>-1018250536.8545468</v>
      </c>
      <c r="G22" s="25">
        <f t="shared" si="3"/>
        <v>-517206621.8943727</v>
      </c>
      <c r="H22" s="25">
        <f t="shared" si="4"/>
        <v>-514285714.28571409</v>
      </c>
    </row>
    <row r="23" spans="1:8">
      <c r="A23" s="2">
        <v>15</v>
      </c>
      <c r="B23" s="25">
        <f t="shared" si="5"/>
        <v>8909692197.4772911</v>
      </c>
      <c r="C23" s="25">
        <f t="shared" si="6"/>
        <v>475183583.86545545</v>
      </c>
      <c r="D23" s="25">
        <f t="shared" si="0"/>
        <v>1900734335.4618223</v>
      </c>
      <c r="E23" s="25">
        <f t="shared" si="1"/>
        <v>2969897399.1590967</v>
      </c>
      <c r="F23" s="25">
        <f t="shared" si="2"/>
        <v>-1069163063.6972744</v>
      </c>
      <c r="G23" s="25">
        <f t="shared" si="3"/>
        <v>-593979479.83181906</v>
      </c>
      <c r="H23" s="25">
        <f t="shared" si="4"/>
        <v>-514285714.28571409</v>
      </c>
    </row>
    <row r="24" spans="1:8">
      <c r="A24" s="2">
        <v>16</v>
      </c>
      <c r="B24" s="25">
        <f t="shared" si="5"/>
        <v>8232555590.469017</v>
      </c>
      <c r="C24" s="25">
        <f t="shared" si="6"/>
        <v>445484609.87386459</v>
      </c>
      <c r="D24" s="25">
        <f t="shared" si="0"/>
        <v>1995771052.2349136</v>
      </c>
      <c r="E24" s="25">
        <f t="shared" si="1"/>
        <v>3118392269.1170516</v>
      </c>
      <c r="F24" s="25">
        <f t="shared" si="2"/>
        <v>-1122621216.882138</v>
      </c>
      <c r="G24" s="25">
        <f t="shared" si="3"/>
        <v>-677136607.00827336</v>
      </c>
      <c r="H24" s="25">
        <f t="shared" si="4"/>
        <v>-514285714.28571403</v>
      </c>
    </row>
    <row r="25" spans="1:8">
      <c r="A25" s="2">
        <v>17</v>
      </c>
      <c r="B25" s="25">
        <f t="shared" si="5"/>
        <v>7465431092.266222</v>
      </c>
      <c r="C25" s="25">
        <f t="shared" si="6"/>
        <v>411627779.52345085</v>
      </c>
      <c r="D25" s="25">
        <f t="shared" si="0"/>
        <v>2095559604.8466594</v>
      </c>
      <c r="E25" s="25">
        <f t="shared" si="1"/>
        <v>3274311882.5729041</v>
      </c>
      <c r="F25" s="25">
        <f t="shared" si="2"/>
        <v>-1178752277.7262447</v>
      </c>
      <c r="G25" s="25">
        <f t="shared" si="3"/>
        <v>-767124498.20279384</v>
      </c>
      <c r="H25" s="25">
        <f t="shared" si="4"/>
        <v>-514285714.28571385</v>
      </c>
    </row>
    <row r="26" spans="1:8">
      <c r="A26" s="2">
        <v>18</v>
      </c>
      <c r="B26" s="25">
        <f t="shared" si="5"/>
        <v>6601012755.2669754</v>
      </c>
      <c r="C26" s="25">
        <f t="shared" si="6"/>
        <v>373271554.61331111</v>
      </c>
      <c r="D26" s="25">
        <f t="shared" si="0"/>
        <v>2200337585.0889926</v>
      </c>
      <c r="E26" s="25">
        <f t="shared" si="1"/>
        <v>3438027476.7015495</v>
      </c>
      <c r="F26" s="25">
        <f t="shared" si="2"/>
        <v>-1237689891.6125569</v>
      </c>
      <c r="G26" s="25">
        <f t="shared" si="3"/>
        <v>-864418336.99924588</v>
      </c>
      <c r="H26" s="25">
        <f t="shared" si="4"/>
        <v>-514285714.28571391</v>
      </c>
    </row>
    <row r="27" spans="1:8">
      <c r="A27" s="2">
        <v>19</v>
      </c>
      <c r="B27" s="25">
        <f t="shared" si="5"/>
        <v>5631489006.8371391</v>
      </c>
      <c r="C27" s="25">
        <f t="shared" si="6"/>
        <v>330050637.76334882</v>
      </c>
      <c r="D27" s="25">
        <f t="shared" si="0"/>
        <v>2310354464.3434424</v>
      </c>
      <c r="E27" s="25">
        <f t="shared" si="1"/>
        <v>3609928850.5366273</v>
      </c>
      <c r="F27" s="25">
        <f t="shared" si="2"/>
        <v>-1299574386.1931849</v>
      </c>
      <c r="G27" s="25">
        <f t="shared" si="3"/>
        <v>-969523748.42983603</v>
      </c>
      <c r="H27" s="25">
        <f t="shared" si="4"/>
        <v>-514285714.28571391</v>
      </c>
    </row>
    <row r="28" spans="1:8">
      <c r="A28" s="2">
        <v>20</v>
      </c>
      <c r="B28" s="25">
        <f t="shared" si="5"/>
        <v>4548510351.6761513</v>
      </c>
      <c r="C28" s="25">
        <f t="shared" si="6"/>
        <v>281574450.34185696</v>
      </c>
      <c r="D28" s="25">
        <f t="shared" si="0"/>
        <v>2425872187.5606146</v>
      </c>
      <c r="E28" s="25">
        <f t="shared" si="1"/>
        <v>3790425293.0634589</v>
      </c>
      <c r="F28" s="25">
        <f t="shared" si="2"/>
        <v>-1364553105.5028443</v>
      </c>
      <c r="G28" s="25">
        <f t="shared" si="3"/>
        <v>-1082978655.1609874</v>
      </c>
      <c r="H28" s="25">
        <f t="shared" si="4"/>
        <v>-514285714.28571403</v>
      </c>
    </row>
    <row r="29" spans="1:8">
      <c r="A29" s="2">
        <v>21</v>
      </c>
      <c r="B29" s="25">
        <f t="shared" si="5"/>
        <v>3343155108.4819727</v>
      </c>
      <c r="C29" s="25">
        <f t="shared" si="6"/>
        <v>227425517.58380759</v>
      </c>
      <c r="D29" s="25">
        <f t="shared" si="0"/>
        <v>2547165796.9386454</v>
      </c>
      <c r="E29" s="25">
        <f t="shared" si="1"/>
        <v>3979946557.7166319</v>
      </c>
      <c r="F29" s="25">
        <f t="shared" si="2"/>
        <v>-1432780760.7779865</v>
      </c>
      <c r="G29" s="25">
        <f t="shared" si="3"/>
        <v>-1205355243.1941791</v>
      </c>
      <c r="H29" s="25">
        <f t="shared" si="4"/>
        <v>-514285714.28571403</v>
      </c>
    </row>
    <row r="30" spans="1:8">
      <c r="A30" s="2">
        <v>22</v>
      </c>
      <c r="B30" s="25">
        <f t="shared" si="5"/>
        <v>2005893065.0891848</v>
      </c>
      <c r="C30" s="25">
        <f t="shared" si="6"/>
        <v>167157755.42409864</v>
      </c>
      <c r="D30" s="25">
        <f t="shared" si="0"/>
        <v>2674524086.7855778</v>
      </c>
      <c r="E30" s="25">
        <f t="shared" si="1"/>
        <v>4178943885.6024637</v>
      </c>
      <c r="F30" s="25">
        <f t="shared" si="2"/>
        <v>-1504419798.8168859</v>
      </c>
      <c r="G30" s="25">
        <f t="shared" si="3"/>
        <v>-1337262043.3927872</v>
      </c>
      <c r="H30" s="25">
        <f t="shared" si="4"/>
        <v>-514285714.28571409</v>
      </c>
    </row>
    <row r="31" spans="1:8">
      <c r="A31" s="2">
        <v>23</v>
      </c>
      <c r="B31" s="25">
        <f t="shared" si="5"/>
        <v>526546929.58591366</v>
      </c>
      <c r="C31" s="25">
        <f t="shared" si="6"/>
        <v>100294653.25445925</v>
      </c>
      <c r="D31" s="25">
        <f t="shared" si="0"/>
        <v>2808250291.1248569</v>
      </c>
      <c r="E31" s="25">
        <f t="shared" si="1"/>
        <v>4387891079.8825874</v>
      </c>
      <c r="F31" s="25">
        <f t="shared" si="2"/>
        <v>-1579640788.7577305</v>
      </c>
      <c r="G31" s="25">
        <f t="shared" si="3"/>
        <v>-1479346135.5032713</v>
      </c>
      <c r="H31" s="25">
        <f t="shared" si="4"/>
        <v>-514285714.28571409</v>
      </c>
    </row>
    <row r="32" spans="1:8">
      <c r="A32" s="2">
        <v>24</v>
      </c>
      <c r="B32" s="25">
        <f t="shared" si="5"/>
        <v>-1105748552.1304073</v>
      </c>
      <c r="C32" s="25">
        <f t="shared" si="6"/>
        <v>26327346.479295686</v>
      </c>
      <c r="D32" s="25">
        <f t="shared" si="0"/>
        <v>2948662805.6810999</v>
      </c>
      <c r="E32" s="25">
        <f t="shared" si="1"/>
        <v>4607285633.8767166</v>
      </c>
      <c r="F32" s="25">
        <f t="shared" si="2"/>
        <v>-1658622828.1956167</v>
      </c>
      <c r="G32" s="25">
        <f t="shared" si="3"/>
        <v>-1632295481.716321</v>
      </c>
      <c r="H32" s="25">
        <f t="shared" si="4"/>
        <v>-514285714.28571403</v>
      </c>
    </row>
    <row r="33" spans="1:8">
      <c r="A33" s="2">
        <v>25</v>
      </c>
      <c r="B33" s="25">
        <f t="shared" si="5"/>
        <v>-2902589949.3423252</v>
      </c>
      <c r="C33" s="25">
        <f t="shared" si="6"/>
        <v>-55287427.60652037</v>
      </c>
      <c r="D33" s="25">
        <f t="shared" si="0"/>
        <v>3096095945.9651551</v>
      </c>
      <c r="E33" s="25">
        <f t="shared" si="1"/>
        <v>4837649915.5705528</v>
      </c>
      <c r="F33" s="25">
        <f t="shared" si="2"/>
        <v>-1741553969.6053977</v>
      </c>
      <c r="G33" s="25">
        <f t="shared" si="3"/>
        <v>-1796841397.2119181</v>
      </c>
      <c r="H33" s="25">
        <f t="shared" si="4"/>
        <v>-514285714.28571409</v>
      </c>
    </row>
    <row r="34" spans="1:8">
      <c r="A34" s="2">
        <v>26</v>
      </c>
      <c r="B34" s="25">
        <f t="shared" si="5"/>
        <v>-4876351114.8951092</v>
      </c>
      <c r="C34" s="25">
        <f t="shared" si="6"/>
        <v>-145129497.46711627</v>
      </c>
      <c r="D34" s="25">
        <f t="shared" si="0"/>
        <v>3250900743.263413</v>
      </c>
      <c r="E34" s="25">
        <f t="shared" si="1"/>
        <v>5079532411.349081</v>
      </c>
      <c r="F34" s="25">
        <f t="shared" si="2"/>
        <v>-1828631668.0856681</v>
      </c>
      <c r="G34" s="25">
        <f t="shared" si="3"/>
        <v>-1973761165.5527844</v>
      </c>
      <c r="H34" s="25">
        <f t="shared" si="4"/>
        <v>-514285714.28571421</v>
      </c>
    </row>
    <row r="35" spans="1:8">
      <c r="A35" s="2">
        <v>27</v>
      </c>
      <c r="B35" s="25">
        <f t="shared" si="5"/>
        <v>-7040231922.1298161</v>
      </c>
      <c r="C35" s="25">
        <f t="shared" si="6"/>
        <v>-243817555.74475548</v>
      </c>
      <c r="D35" s="25">
        <f t="shared" si="0"/>
        <v>3413445780.4265838</v>
      </c>
      <c r="E35" s="25">
        <f t="shared" si="1"/>
        <v>5333509031.9165354</v>
      </c>
      <c r="F35" s="25">
        <f t="shared" si="2"/>
        <v>-1920063251.4899516</v>
      </c>
      <c r="G35" s="25">
        <f t="shared" si="3"/>
        <v>-2163880807.2347069</v>
      </c>
      <c r="H35" s="25">
        <f t="shared" si="4"/>
        <v>-514285714.28571421</v>
      </c>
    </row>
    <row r="36" spans="1:8">
      <c r="A36" s="2">
        <v>28</v>
      </c>
      <c r="B36" s="25">
        <f t="shared" si="5"/>
        <v>-9408309932.3007565</v>
      </c>
      <c r="C36" s="25">
        <f t="shared" si="6"/>
        <v>-352011596.10649085</v>
      </c>
      <c r="D36" s="25">
        <f t="shared" si="0"/>
        <v>3584118069.4479132</v>
      </c>
      <c r="E36" s="25">
        <f t="shared" si="1"/>
        <v>5600184483.5123625</v>
      </c>
      <c r="F36" s="25">
        <f t="shared" si="2"/>
        <v>-2016066414.0644493</v>
      </c>
      <c r="G36" s="25">
        <f t="shared" si="3"/>
        <v>-2368078010.1709404</v>
      </c>
      <c r="H36" s="25">
        <f t="shared" si="4"/>
        <v>-514285714.28571427</v>
      </c>
    </row>
    <row r="37" spans="1:8">
      <c r="A37" s="2">
        <v>29</v>
      </c>
      <c r="B37" s="25">
        <f t="shared" si="5"/>
        <v>-11995595163.683466</v>
      </c>
      <c r="C37" s="25">
        <f t="shared" si="6"/>
        <v>-470415496.61503786</v>
      </c>
      <c r="D37" s="25">
        <f t="shared" si="0"/>
        <v>3763323972.9203091</v>
      </c>
      <c r="E37" s="25">
        <f t="shared" si="1"/>
        <v>5880193707.6879807</v>
      </c>
      <c r="F37" s="25">
        <f t="shared" si="2"/>
        <v>-2116869734.7676716</v>
      </c>
      <c r="G37" s="25">
        <f t="shared" si="3"/>
        <v>-2587285231.3827095</v>
      </c>
      <c r="H37" s="25">
        <f t="shared" si="4"/>
        <v>-514285714.28571415</v>
      </c>
    </row>
    <row r="38" spans="1:8">
      <c r="A38" s="2">
        <v>30</v>
      </c>
      <c r="B38" s="25">
        <f t="shared" si="5"/>
        <v>-14818088143.373695</v>
      </c>
      <c r="C38" s="25">
        <f t="shared" si="6"/>
        <v>-599779758.18417335</v>
      </c>
      <c r="D38" s="25">
        <f t="shared" si="0"/>
        <v>3951490171.5663247</v>
      </c>
      <c r="E38" s="25">
        <f t="shared" si="1"/>
        <v>6174203393.0723801</v>
      </c>
      <c r="F38" s="25">
        <f t="shared" si="2"/>
        <v>-2222713221.5060554</v>
      </c>
      <c r="G38" s="25">
        <f t="shared" si="3"/>
        <v>-2822492979.6902285</v>
      </c>
      <c r="H38" s="25">
        <f t="shared" si="4"/>
        <v>-514285714.28571439</v>
      </c>
    </row>
    <row r="39" spans="1:8">
      <c r="B39" s="25"/>
      <c r="C39" s="25"/>
      <c r="D39" s="25"/>
      <c r="E39" s="25"/>
      <c r="F39" s="25"/>
      <c r="G39" s="25"/>
      <c r="H39" s="25"/>
    </row>
    <row r="40" spans="1:8">
      <c r="B40" s="25"/>
      <c r="C40" s="25"/>
      <c r="D40" s="25"/>
      <c r="E40" s="25"/>
      <c r="F40" s="26" t="s">
        <v>15</v>
      </c>
      <c r="G40" s="26"/>
      <c r="H40" s="26">
        <f>SUM(H9:H38)</f>
        <v>-15428571428.571421</v>
      </c>
    </row>
    <row r="41" spans="1:8">
      <c r="B41" s="25"/>
      <c r="C41" s="25"/>
      <c r="D41" s="25"/>
      <c r="E41" s="25"/>
      <c r="F41" s="26" t="s">
        <v>14</v>
      </c>
      <c r="G41" s="26"/>
      <c r="H41" s="26">
        <f xml:space="preserve"> H40/K9</f>
        <v>-3588.0398671096327</v>
      </c>
    </row>
    <row r="42" spans="1:8">
      <c r="B42" s="25"/>
      <c r="C42" s="25"/>
      <c r="D42" s="25"/>
      <c r="E42" s="25"/>
      <c r="F42" s="26" t="s">
        <v>16</v>
      </c>
      <c r="G42" s="26"/>
      <c r="H42" s="26">
        <f>H41/A38</f>
        <v>-119.60132890365442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G19" sqref="G19"/>
    </sheetView>
  </sheetViews>
  <sheetFormatPr defaultRowHeight="15"/>
  <cols>
    <col min="1" max="1" width="21.85546875" style="2" customWidth="1"/>
    <col min="2" max="2" width="14.5703125" style="2" customWidth="1"/>
    <col min="3" max="3" width="12.7109375" style="2" customWidth="1"/>
    <col min="4" max="4" width="19.85546875" style="2" customWidth="1"/>
    <col min="5" max="6" width="13.7109375" style="2" customWidth="1"/>
    <col min="7" max="7" width="18.7109375" style="2" customWidth="1"/>
    <col min="8" max="9" width="15.140625" style="2" customWidth="1"/>
    <col min="10" max="10" width="16.42578125" style="2" customWidth="1"/>
    <col min="11" max="14" width="14.5703125" style="2" customWidth="1"/>
    <col min="15" max="15" width="14.42578125" style="2" customWidth="1"/>
  </cols>
  <sheetData>
    <row r="1" spans="1:16" ht="27.75" customHeight="1">
      <c r="A1" s="13" t="s">
        <v>44</v>
      </c>
    </row>
    <row r="2" spans="1:16">
      <c r="A2" s="4" t="s">
        <v>27</v>
      </c>
      <c r="B2" s="27">
        <v>12000000000</v>
      </c>
      <c r="C2" s="14"/>
      <c r="D2" s="14" t="s">
        <v>40</v>
      </c>
      <c r="E2" s="14">
        <f xml:space="preserve"> D12/H12</f>
        <v>1.7857142857142858</v>
      </c>
      <c r="F2" s="19"/>
      <c r="G2" s="19"/>
      <c r="H2" s="21" t="s">
        <v>45</v>
      </c>
      <c r="I2" s="19"/>
      <c r="J2" s="19"/>
      <c r="K2" s="19"/>
      <c r="L2" s="19"/>
      <c r="M2" s="19"/>
      <c r="N2" s="19"/>
    </row>
    <row r="3" spans="1:16">
      <c r="A3" s="15" t="s">
        <v>28</v>
      </c>
      <c r="B3" s="14">
        <v>0.05</v>
      </c>
      <c r="C3" s="14"/>
      <c r="D3" s="14" t="s">
        <v>2</v>
      </c>
      <c r="E3" s="27">
        <f>K12/H12</f>
        <v>36000</v>
      </c>
      <c r="F3" s="19"/>
      <c r="G3" s="19"/>
      <c r="H3" s="22" t="s">
        <v>46</v>
      </c>
      <c r="I3" s="19"/>
      <c r="J3" s="19"/>
      <c r="K3" s="19"/>
      <c r="L3" s="19"/>
      <c r="M3" s="19"/>
      <c r="N3" s="19"/>
    </row>
    <row r="4" spans="1:16">
      <c r="A4" s="24" t="s">
        <v>29</v>
      </c>
      <c r="B4" s="23">
        <v>0.28999999999999998</v>
      </c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</row>
    <row r="5" spans="1:16">
      <c r="A5" s="4" t="s">
        <v>30</v>
      </c>
      <c r="B5" s="14">
        <v>0.05</v>
      </c>
      <c r="C5" s="14"/>
      <c r="D5" s="14"/>
      <c r="E5" s="14"/>
      <c r="F5" s="19"/>
      <c r="G5" s="19"/>
      <c r="H5" s="19"/>
      <c r="I5" s="19"/>
      <c r="J5" s="19"/>
      <c r="K5" s="19"/>
      <c r="L5" s="19"/>
      <c r="M5" s="19"/>
      <c r="N5" s="19"/>
    </row>
    <row r="6" spans="1:16">
      <c r="A6" s="4" t="s">
        <v>39</v>
      </c>
      <c r="B6" s="27">
        <v>60000</v>
      </c>
      <c r="C6" s="14"/>
      <c r="D6" s="14"/>
      <c r="E6" s="14"/>
      <c r="F6" s="19"/>
      <c r="G6" s="19"/>
      <c r="H6" s="19"/>
      <c r="I6" s="19"/>
      <c r="J6" s="19"/>
      <c r="K6" s="19"/>
      <c r="L6" s="19"/>
      <c r="M6" s="19"/>
      <c r="N6" s="19"/>
    </row>
    <row r="7" spans="1:16">
      <c r="A7" s="4" t="s">
        <v>4</v>
      </c>
      <c r="B7" s="14">
        <v>30</v>
      </c>
      <c r="C7" s="14"/>
      <c r="D7" s="14"/>
      <c r="E7" s="14"/>
      <c r="F7" s="19"/>
      <c r="G7" s="19"/>
      <c r="H7" s="19"/>
      <c r="I7" s="19"/>
      <c r="J7" s="19"/>
      <c r="K7" s="19"/>
      <c r="L7" s="19"/>
      <c r="M7" s="19"/>
      <c r="N7" s="19"/>
    </row>
    <row r="8" spans="1:16">
      <c r="A8" s="24" t="s">
        <v>47</v>
      </c>
      <c r="B8" s="23">
        <v>0.02</v>
      </c>
      <c r="C8" s="14"/>
      <c r="D8" s="14"/>
      <c r="E8" s="14"/>
      <c r="F8" s="19"/>
      <c r="G8" s="19"/>
      <c r="H8" s="19"/>
      <c r="I8" s="19"/>
      <c r="J8" s="19"/>
      <c r="K8" s="19"/>
      <c r="L8" s="19"/>
      <c r="M8" s="19"/>
      <c r="N8" s="19"/>
    </row>
    <row r="9" spans="1:16">
      <c r="A9" s="15" t="s">
        <v>41</v>
      </c>
      <c r="B9" s="14">
        <v>0.05</v>
      </c>
      <c r="C9" s="14"/>
      <c r="D9" s="14"/>
      <c r="E9" s="14"/>
      <c r="F9" s="19"/>
      <c r="G9" s="19"/>
      <c r="H9" s="19"/>
      <c r="I9" s="19"/>
      <c r="J9" s="19"/>
      <c r="K9" s="19"/>
      <c r="L9" s="19"/>
      <c r="M9" s="19"/>
      <c r="N9" s="19"/>
    </row>
    <row r="10" spans="1:16" ht="15.75" thickBot="1">
      <c r="A10" s="4"/>
      <c r="B10" s="4"/>
      <c r="C10" s="4"/>
      <c r="D10" s="4"/>
      <c r="E10" s="4"/>
      <c r="F10" s="19"/>
      <c r="G10" s="19"/>
      <c r="H10" s="19"/>
      <c r="I10" s="19"/>
      <c r="J10" s="19"/>
      <c r="K10" s="19"/>
      <c r="L10" s="19"/>
      <c r="M10" s="19"/>
      <c r="N10" s="19"/>
    </row>
    <row r="11" spans="1:16" s="11" customFormat="1" ht="16.5" thickTop="1" thickBot="1">
      <c r="A11" s="16" t="s">
        <v>0</v>
      </c>
      <c r="B11" s="16" t="s">
        <v>5</v>
      </c>
      <c r="C11" s="17" t="s">
        <v>26</v>
      </c>
      <c r="D11" s="20" t="s">
        <v>33</v>
      </c>
      <c r="E11" s="17" t="s">
        <v>34</v>
      </c>
      <c r="F11" s="17" t="s">
        <v>35</v>
      </c>
      <c r="G11" s="17" t="s">
        <v>36</v>
      </c>
      <c r="H11" s="20" t="s">
        <v>32</v>
      </c>
      <c r="I11" s="17" t="s">
        <v>37</v>
      </c>
      <c r="J11" s="20" t="s">
        <v>4</v>
      </c>
      <c r="K11" s="17" t="s">
        <v>38</v>
      </c>
      <c r="L11" s="17" t="s">
        <v>42</v>
      </c>
      <c r="M11" s="17" t="s">
        <v>24</v>
      </c>
      <c r="N11" s="20" t="s">
        <v>43</v>
      </c>
      <c r="O11" s="17" t="s">
        <v>1</v>
      </c>
      <c r="P11" s="12" t="s">
        <v>3</v>
      </c>
    </row>
    <row r="12" spans="1:16" ht="15.75" thickTop="1">
      <c r="A12" s="2">
        <v>1</v>
      </c>
      <c r="B12" s="25">
        <f>B2+C12+G12-K12</f>
        <v>12045000000</v>
      </c>
      <c r="C12" s="25">
        <f>B3*B2</f>
        <v>600000000</v>
      </c>
      <c r="D12" s="25">
        <v>75000</v>
      </c>
      <c r="E12" s="25">
        <v>44000</v>
      </c>
      <c r="F12" s="25">
        <f>D12*E12</f>
        <v>3300000000</v>
      </c>
      <c r="G12" s="25">
        <f>F12*$B$4</f>
        <v>956999999.99999988</v>
      </c>
      <c r="H12" s="25">
        <v>42000</v>
      </c>
      <c r="I12" s="25">
        <f>$B$6</f>
        <v>60000</v>
      </c>
      <c r="J12" s="25">
        <f>$B$7</f>
        <v>30</v>
      </c>
      <c r="K12" s="25">
        <f>$B$8*H12*I12*J12</f>
        <v>1512000000</v>
      </c>
      <c r="L12" s="25">
        <f>G12-K12</f>
        <v>-555000000.00000012</v>
      </c>
      <c r="M12" s="25">
        <f>L12+C12</f>
        <v>44999999.999999881</v>
      </c>
      <c r="N12" s="18">
        <f>D12/H12</f>
        <v>1.7857142857142858</v>
      </c>
      <c r="O12" s="2">
        <v>1272000000</v>
      </c>
    </row>
    <row r="13" spans="1:16">
      <c r="A13" s="2">
        <v>2</v>
      </c>
      <c r="B13" s="25">
        <f>B12+C13+G13-K13</f>
        <v>12064500000</v>
      </c>
      <c r="C13" s="25">
        <f>B12*$B$3</f>
        <v>602250000</v>
      </c>
      <c r="D13" s="25">
        <v>75000</v>
      </c>
      <c r="E13" s="25">
        <f>E12 +E12*$B$5</f>
        <v>46200</v>
      </c>
      <c r="F13" s="25">
        <f t="shared" ref="F13:F41" si="0">D13*E13</f>
        <v>3465000000</v>
      </c>
      <c r="G13" s="25">
        <f t="shared" ref="G13:G41" si="1">F13*$B$4</f>
        <v>1004849999.9999999</v>
      </c>
      <c r="H13" s="25">
        <v>42000</v>
      </c>
      <c r="I13" s="25">
        <f>I12*(1+$B$9)</f>
        <v>63000</v>
      </c>
      <c r="J13" s="25">
        <f t="shared" ref="J13:J41" si="2">$B$7</f>
        <v>30</v>
      </c>
      <c r="K13" s="25">
        <f t="shared" ref="K13:K41" si="3">$B$8*H13*I13*J13</f>
        <v>1587600000</v>
      </c>
      <c r="L13" s="25">
        <f t="shared" ref="L13:L41" si="4">G13-K13</f>
        <v>-582750000.00000012</v>
      </c>
      <c r="M13" s="25">
        <f t="shared" ref="M13:M41" si="5">L13+C13</f>
        <v>19499999.999999881</v>
      </c>
      <c r="N13" s="18">
        <f t="shared" ref="N13:N41" si="6">D13/H13</f>
        <v>1.7857142857142858</v>
      </c>
    </row>
    <row r="14" spans="1:16">
      <c r="A14" s="2">
        <v>3</v>
      </c>
      <c r="B14" s="25">
        <f t="shared" ref="B14:B41" si="7">B13+C14+G14-K14</f>
        <v>12055837500</v>
      </c>
      <c r="C14" s="25">
        <f t="shared" ref="C14:C41" si="8">B13*$B$3</f>
        <v>603225000</v>
      </c>
      <c r="D14" s="25">
        <v>75000</v>
      </c>
      <c r="E14" s="25">
        <f t="shared" ref="E14:E41" si="9">E13 +E13*$B$5</f>
        <v>48510</v>
      </c>
      <c r="F14" s="25">
        <f t="shared" si="0"/>
        <v>3638250000</v>
      </c>
      <c r="G14" s="25">
        <f t="shared" si="1"/>
        <v>1055092499.9999999</v>
      </c>
      <c r="H14" s="25">
        <v>42000</v>
      </c>
      <c r="I14" s="25">
        <f t="shared" ref="I14:I41" si="10">I13*(1+$B$9)</f>
        <v>66150</v>
      </c>
      <c r="J14" s="25">
        <f t="shared" si="2"/>
        <v>30</v>
      </c>
      <c r="K14" s="25">
        <f t="shared" si="3"/>
        <v>1666980000</v>
      </c>
      <c r="L14" s="25">
        <f t="shared" si="4"/>
        <v>-611887500.00000012</v>
      </c>
      <c r="M14" s="25">
        <f t="shared" si="5"/>
        <v>-8662500.0000001192</v>
      </c>
      <c r="N14" s="18">
        <f t="shared" si="6"/>
        <v>1.7857142857142858</v>
      </c>
    </row>
    <row r="15" spans="1:16">
      <c r="A15" s="2">
        <v>4</v>
      </c>
      <c r="B15" s="25">
        <f t="shared" si="7"/>
        <v>12016147500</v>
      </c>
      <c r="C15" s="25">
        <f t="shared" si="8"/>
        <v>602791875</v>
      </c>
      <c r="D15" s="25">
        <v>75000</v>
      </c>
      <c r="E15" s="25">
        <f t="shared" si="9"/>
        <v>50935.5</v>
      </c>
      <c r="F15" s="25">
        <f t="shared" si="0"/>
        <v>3820162500</v>
      </c>
      <c r="G15" s="25">
        <f t="shared" si="1"/>
        <v>1107847125</v>
      </c>
      <c r="H15" s="25">
        <v>42000</v>
      </c>
      <c r="I15" s="25">
        <f t="shared" si="10"/>
        <v>69457.5</v>
      </c>
      <c r="J15" s="25">
        <f t="shared" si="2"/>
        <v>30</v>
      </c>
      <c r="K15" s="25">
        <f t="shared" si="3"/>
        <v>1750329000</v>
      </c>
      <c r="L15" s="25">
        <f t="shared" si="4"/>
        <v>-642481875</v>
      </c>
      <c r="M15" s="25">
        <f t="shared" si="5"/>
        <v>-39690000</v>
      </c>
      <c r="N15" s="18">
        <f t="shared" si="6"/>
        <v>1.7857142857142858</v>
      </c>
    </row>
    <row r="16" spans="1:16">
      <c r="A16" s="2">
        <v>5</v>
      </c>
      <c r="B16" s="25">
        <f t="shared" si="7"/>
        <v>11942348906.25</v>
      </c>
      <c r="C16" s="25">
        <f t="shared" si="8"/>
        <v>600807375</v>
      </c>
      <c r="D16" s="25">
        <v>75000</v>
      </c>
      <c r="E16" s="25">
        <f t="shared" si="9"/>
        <v>53482.275000000001</v>
      </c>
      <c r="F16" s="25">
        <f t="shared" si="0"/>
        <v>4011170625</v>
      </c>
      <c r="G16" s="25">
        <f t="shared" si="1"/>
        <v>1163239481.25</v>
      </c>
      <c r="H16" s="25">
        <v>42000</v>
      </c>
      <c r="I16" s="25">
        <f t="shared" si="10"/>
        <v>72930.375</v>
      </c>
      <c r="J16" s="25">
        <f t="shared" si="2"/>
        <v>30</v>
      </c>
      <c r="K16" s="25">
        <f t="shared" si="3"/>
        <v>1837845450</v>
      </c>
      <c r="L16" s="25">
        <f t="shared" si="4"/>
        <v>-674605968.75</v>
      </c>
      <c r="M16" s="25">
        <f t="shared" si="5"/>
        <v>-73798593.75</v>
      </c>
      <c r="N16" s="18">
        <f t="shared" si="6"/>
        <v>1.7857142857142858</v>
      </c>
    </row>
    <row r="17" spans="1:14">
      <c r="A17" s="2">
        <v>6</v>
      </c>
      <c r="B17" s="25">
        <f t="shared" si="7"/>
        <v>11831130084.375</v>
      </c>
      <c r="C17" s="25">
        <f t="shared" si="8"/>
        <v>597117445.3125</v>
      </c>
      <c r="D17" s="25">
        <v>75000</v>
      </c>
      <c r="E17" s="25">
        <f t="shared" si="9"/>
        <v>56156.388749999998</v>
      </c>
      <c r="F17" s="25">
        <f t="shared" si="0"/>
        <v>4211729156.25</v>
      </c>
      <c r="G17" s="25">
        <f t="shared" si="1"/>
        <v>1221401455.3125</v>
      </c>
      <c r="H17" s="25">
        <v>42000</v>
      </c>
      <c r="I17" s="25">
        <f t="shared" si="10"/>
        <v>76576.893750000003</v>
      </c>
      <c r="J17" s="25">
        <f t="shared" si="2"/>
        <v>30</v>
      </c>
      <c r="K17" s="25">
        <f t="shared" si="3"/>
        <v>1929737722.5</v>
      </c>
      <c r="L17" s="25">
        <f t="shared" si="4"/>
        <v>-708336267.1875</v>
      </c>
      <c r="M17" s="25">
        <f t="shared" si="5"/>
        <v>-111218821.875</v>
      </c>
      <c r="N17" s="18">
        <f t="shared" si="6"/>
        <v>1.7857142857142858</v>
      </c>
    </row>
    <row r="18" spans="1:14">
      <c r="A18" s="2">
        <v>7</v>
      </c>
      <c r="B18" s="25">
        <f t="shared" si="7"/>
        <v>11678933508.046875</v>
      </c>
      <c r="C18" s="25">
        <f t="shared" si="8"/>
        <v>591556504.21875</v>
      </c>
      <c r="D18" s="25">
        <v>75000</v>
      </c>
      <c r="E18" s="25">
        <f t="shared" si="9"/>
        <v>58964.2081875</v>
      </c>
      <c r="F18" s="25">
        <f t="shared" si="0"/>
        <v>4422315614.0625</v>
      </c>
      <c r="G18" s="25">
        <f t="shared" si="1"/>
        <v>1282471528.078125</v>
      </c>
      <c r="H18" s="25">
        <v>42000</v>
      </c>
      <c r="I18" s="25">
        <f t="shared" si="10"/>
        <v>80405.738437500011</v>
      </c>
      <c r="J18" s="25">
        <f t="shared" si="2"/>
        <v>30</v>
      </c>
      <c r="K18" s="25">
        <f t="shared" si="3"/>
        <v>2026224608.6250002</v>
      </c>
      <c r="L18" s="25">
        <f t="shared" si="4"/>
        <v>-743753080.54687524</v>
      </c>
      <c r="M18" s="25">
        <f t="shared" si="5"/>
        <v>-152196576.32812524</v>
      </c>
      <c r="N18" s="18">
        <f t="shared" si="6"/>
        <v>1.7857142857142858</v>
      </c>
    </row>
    <row r="19" spans="1:14">
      <c r="A19" s="2">
        <v>8</v>
      </c>
      <c r="B19" s="25">
        <f t="shared" si="7"/>
        <v>11481939448.875</v>
      </c>
      <c r="C19" s="25">
        <f t="shared" si="8"/>
        <v>583946675.40234375</v>
      </c>
      <c r="D19" s="25">
        <v>75000</v>
      </c>
      <c r="E19" s="25">
        <f t="shared" si="9"/>
        <v>61912.418596875003</v>
      </c>
      <c r="F19" s="25">
        <f t="shared" si="0"/>
        <v>4643431394.765625</v>
      </c>
      <c r="G19" s="25">
        <f t="shared" si="1"/>
        <v>1346595104.4820311</v>
      </c>
      <c r="H19" s="25">
        <v>42000</v>
      </c>
      <c r="I19" s="25">
        <f t="shared" si="10"/>
        <v>84426.025359375009</v>
      </c>
      <c r="J19" s="25">
        <f t="shared" si="2"/>
        <v>30</v>
      </c>
      <c r="K19" s="25">
        <f t="shared" si="3"/>
        <v>2127535839.0562503</v>
      </c>
      <c r="L19" s="25">
        <f t="shared" si="4"/>
        <v>-780940734.57421923</v>
      </c>
      <c r="M19" s="25">
        <f t="shared" si="5"/>
        <v>-196994059.17187548</v>
      </c>
      <c r="N19" s="18">
        <f t="shared" si="6"/>
        <v>1.7857142857142858</v>
      </c>
    </row>
    <row r="20" spans="1:14">
      <c r="A20" s="2">
        <v>9</v>
      </c>
      <c r="B20" s="25">
        <f t="shared" si="7"/>
        <v>11236048650.01582</v>
      </c>
      <c r="C20" s="25">
        <f t="shared" si="8"/>
        <v>574096972.44375002</v>
      </c>
      <c r="D20" s="25">
        <v>75000</v>
      </c>
      <c r="E20" s="25">
        <f t="shared" si="9"/>
        <v>65008.039526718756</v>
      </c>
      <c r="F20" s="25">
        <f t="shared" si="0"/>
        <v>4875602964.5039062</v>
      </c>
      <c r="G20" s="25">
        <f t="shared" si="1"/>
        <v>1413924859.7061327</v>
      </c>
      <c r="H20" s="25">
        <v>42000</v>
      </c>
      <c r="I20" s="25">
        <f t="shared" si="10"/>
        <v>88647.326627343762</v>
      </c>
      <c r="J20" s="25">
        <f t="shared" si="2"/>
        <v>30</v>
      </c>
      <c r="K20" s="25">
        <f t="shared" si="3"/>
        <v>2233912631.0090628</v>
      </c>
      <c r="L20" s="25">
        <f t="shared" si="4"/>
        <v>-819987771.30293012</v>
      </c>
      <c r="M20" s="25">
        <f t="shared" si="5"/>
        <v>-245890798.85918009</v>
      </c>
      <c r="N20" s="18">
        <f t="shared" si="6"/>
        <v>1.7857142857142858</v>
      </c>
    </row>
    <row r="21" spans="1:14">
      <c r="A21" s="2">
        <v>10</v>
      </c>
      <c r="B21" s="25">
        <f t="shared" si="7"/>
        <v>10936863922.648533</v>
      </c>
      <c r="C21" s="25">
        <f t="shared" si="8"/>
        <v>561802432.50079095</v>
      </c>
      <c r="D21" s="25">
        <v>75000</v>
      </c>
      <c r="E21" s="25">
        <f t="shared" si="9"/>
        <v>68258.441503054695</v>
      </c>
      <c r="F21" s="25">
        <f t="shared" si="0"/>
        <v>5119383112.7291021</v>
      </c>
      <c r="G21" s="25">
        <f t="shared" si="1"/>
        <v>1484621102.6914396</v>
      </c>
      <c r="H21" s="25">
        <v>42000</v>
      </c>
      <c r="I21" s="25">
        <f t="shared" si="10"/>
        <v>93079.692958710948</v>
      </c>
      <c r="J21" s="25">
        <f t="shared" si="2"/>
        <v>30</v>
      </c>
      <c r="K21" s="25">
        <f t="shared" si="3"/>
        <v>2345608262.559516</v>
      </c>
      <c r="L21" s="25">
        <f t="shared" si="4"/>
        <v>-860987159.86807632</v>
      </c>
      <c r="M21" s="25">
        <f t="shared" si="5"/>
        <v>-299184727.36728537</v>
      </c>
      <c r="N21" s="18">
        <f t="shared" si="6"/>
        <v>1.7857142857142858</v>
      </c>
    </row>
    <row r="22" spans="1:14">
      <c r="A22" s="2">
        <v>11</v>
      </c>
      <c r="B22" s="25">
        <f t="shared" si="7"/>
        <v>10579670600.919479</v>
      </c>
      <c r="C22" s="25">
        <f t="shared" si="8"/>
        <v>546843196.13242662</v>
      </c>
      <c r="D22" s="25">
        <v>75000</v>
      </c>
      <c r="E22" s="25">
        <f t="shared" si="9"/>
        <v>71671.363578207427</v>
      </c>
      <c r="F22" s="25">
        <f t="shared" si="0"/>
        <v>5375352268.3655567</v>
      </c>
      <c r="G22" s="25">
        <f t="shared" si="1"/>
        <v>1558852157.8260114</v>
      </c>
      <c r="H22" s="25">
        <v>42000</v>
      </c>
      <c r="I22" s="25">
        <f t="shared" si="10"/>
        <v>97733.677606646495</v>
      </c>
      <c r="J22" s="25">
        <f t="shared" si="2"/>
        <v>30</v>
      </c>
      <c r="K22" s="25">
        <f t="shared" si="3"/>
        <v>2462888675.6874919</v>
      </c>
      <c r="L22" s="25">
        <f t="shared" si="4"/>
        <v>-904036517.86148047</v>
      </c>
      <c r="M22" s="25">
        <f t="shared" si="5"/>
        <v>-357193321.72905385</v>
      </c>
      <c r="N22" s="18">
        <f t="shared" si="6"/>
        <v>1.7857142857142858</v>
      </c>
    </row>
    <row r="23" spans="1:14">
      <c r="A23" s="2">
        <v>12</v>
      </c>
      <c r="B23" s="25">
        <f t="shared" si="7"/>
        <v>10159415787.210899</v>
      </c>
      <c r="C23" s="25">
        <f t="shared" si="8"/>
        <v>528983530.04597402</v>
      </c>
      <c r="D23" s="25">
        <v>75000</v>
      </c>
      <c r="E23" s="25">
        <f t="shared" si="9"/>
        <v>75254.931757117796</v>
      </c>
      <c r="F23" s="25">
        <f t="shared" si="0"/>
        <v>5644119881.7838345</v>
      </c>
      <c r="G23" s="25">
        <f t="shared" si="1"/>
        <v>1636794765.7173119</v>
      </c>
      <c r="H23" s="25">
        <v>42000</v>
      </c>
      <c r="I23" s="25">
        <f t="shared" si="10"/>
        <v>102620.36148697883</v>
      </c>
      <c r="J23" s="25">
        <f t="shared" si="2"/>
        <v>30</v>
      </c>
      <c r="K23" s="25">
        <f t="shared" si="3"/>
        <v>2586033109.4718666</v>
      </c>
      <c r="L23" s="25">
        <f t="shared" si="4"/>
        <v>-949238343.75455475</v>
      </c>
      <c r="M23" s="25">
        <f t="shared" si="5"/>
        <v>-420254813.70858073</v>
      </c>
      <c r="N23" s="18">
        <f t="shared" si="6"/>
        <v>1.7857142857142858</v>
      </c>
    </row>
    <row r="24" spans="1:14">
      <c r="A24" s="2">
        <v>13</v>
      </c>
      <c r="B24" s="25">
        <f t="shared" si="7"/>
        <v>9670686315.6291618</v>
      </c>
      <c r="C24" s="25">
        <f t="shared" si="8"/>
        <v>507970789.36054498</v>
      </c>
      <c r="D24" s="25">
        <v>75000</v>
      </c>
      <c r="E24" s="25">
        <f t="shared" si="9"/>
        <v>79017.678344973683</v>
      </c>
      <c r="F24" s="25">
        <f t="shared" si="0"/>
        <v>5926325875.8730259</v>
      </c>
      <c r="G24" s="25">
        <f t="shared" si="1"/>
        <v>1718634504.0031774</v>
      </c>
      <c r="H24" s="25">
        <v>42000</v>
      </c>
      <c r="I24" s="25">
        <f t="shared" si="10"/>
        <v>107751.37956132778</v>
      </c>
      <c r="J24" s="25">
        <f t="shared" si="2"/>
        <v>30</v>
      </c>
      <c r="K24" s="25">
        <f t="shared" si="3"/>
        <v>2715334764.9454598</v>
      </c>
      <c r="L24" s="25">
        <f t="shared" si="4"/>
        <v>-996700260.94228244</v>
      </c>
      <c r="M24" s="25">
        <f t="shared" si="5"/>
        <v>-488729471.58173746</v>
      </c>
      <c r="N24" s="18">
        <f t="shared" si="6"/>
        <v>1.7857142857142858</v>
      </c>
    </row>
    <row r="25" spans="1:14">
      <c r="A25" s="2">
        <v>14</v>
      </c>
      <c r="B25" s="25">
        <f t="shared" si="7"/>
        <v>9107685357.4212227</v>
      </c>
      <c r="C25" s="25">
        <f t="shared" si="8"/>
        <v>483534315.78145814</v>
      </c>
      <c r="D25" s="25">
        <v>75000</v>
      </c>
      <c r="E25" s="25">
        <f t="shared" si="9"/>
        <v>82968.562262222375</v>
      </c>
      <c r="F25" s="25">
        <f t="shared" si="0"/>
        <v>6222642169.6666784</v>
      </c>
      <c r="G25" s="25">
        <f t="shared" si="1"/>
        <v>1804566229.2033367</v>
      </c>
      <c r="H25" s="25">
        <v>42000</v>
      </c>
      <c r="I25" s="25">
        <f t="shared" si="10"/>
        <v>113138.94853939417</v>
      </c>
      <c r="J25" s="25">
        <f t="shared" si="2"/>
        <v>30</v>
      </c>
      <c r="K25" s="25">
        <f t="shared" si="3"/>
        <v>2851101503.1927333</v>
      </c>
      <c r="L25" s="25">
        <f t="shared" si="4"/>
        <v>-1046535273.9893966</v>
      </c>
      <c r="M25" s="25">
        <f t="shared" si="5"/>
        <v>-563000958.20793843</v>
      </c>
      <c r="N25" s="18">
        <f t="shared" si="6"/>
        <v>1.7857142857142858</v>
      </c>
    </row>
    <row r="26" spans="1:14">
      <c r="A26" s="2">
        <v>15</v>
      </c>
      <c r="B26" s="25">
        <f t="shared" si="7"/>
        <v>8464207587.6034184</v>
      </c>
      <c r="C26" s="25">
        <f t="shared" si="8"/>
        <v>455384267.87106115</v>
      </c>
      <c r="D26" s="25">
        <v>75000</v>
      </c>
      <c r="E26" s="25">
        <f t="shared" si="9"/>
        <v>87116.990375333495</v>
      </c>
      <c r="F26" s="25">
        <f t="shared" si="0"/>
        <v>6533774278.150012</v>
      </c>
      <c r="G26" s="25">
        <f t="shared" si="1"/>
        <v>1894794540.6635034</v>
      </c>
      <c r="H26" s="25">
        <v>42000</v>
      </c>
      <c r="I26" s="25">
        <f t="shared" si="10"/>
        <v>118795.89596636388</v>
      </c>
      <c r="J26" s="25">
        <f t="shared" si="2"/>
        <v>30</v>
      </c>
      <c r="K26" s="25">
        <f t="shared" si="3"/>
        <v>2993656578.3523698</v>
      </c>
      <c r="L26" s="25">
        <f t="shared" si="4"/>
        <v>-1098862037.6888664</v>
      </c>
      <c r="M26" s="25">
        <f t="shared" si="5"/>
        <v>-643477769.81780529</v>
      </c>
      <c r="N26" s="18">
        <f t="shared" si="6"/>
        <v>1.7857142857142858</v>
      </c>
    </row>
    <row r="27" spans="1:14">
      <c r="A27" s="2">
        <v>16</v>
      </c>
      <c r="B27" s="25">
        <f t="shared" si="7"/>
        <v>7733612827.4102783</v>
      </c>
      <c r="C27" s="25">
        <f t="shared" si="8"/>
        <v>423210379.38017094</v>
      </c>
      <c r="D27" s="25">
        <v>75000</v>
      </c>
      <c r="E27" s="25">
        <f t="shared" si="9"/>
        <v>91472.839894100165</v>
      </c>
      <c r="F27" s="25">
        <f t="shared" si="0"/>
        <v>6860462992.0575123</v>
      </c>
      <c r="G27" s="25">
        <f t="shared" si="1"/>
        <v>1989534267.6966784</v>
      </c>
      <c r="H27" s="25">
        <v>42000</v>
      </c>
      <c r="I27" s="25">
        <f t="shared" si="10"/>
        <v>124735.69076468208</v>
      </c>
      <c r="J27" s="25">
        <f t="shared" si="2"/>
        <v>30</v>
      </c>
      <c r="K27" s="25">
        <f t="shared" si="3"/>
        <v>3143339407.2699885</v>
      </c>
      <c r="L27" s="25">
        <f t="shared" si="4"/>
        <v>-1153805139.5733101</v>
      </c>
      <c r="M27" s="25">
        <f t="shared" si="5"/>
        <v>-730594760.1931392</v>
      </c>
      <c r="N27" s="18">
        <f t="shared" si="6"/>
        <v>1.7857142857142858</v>
      </c>
    </row>
    <row r="28" spans="1:14">
      <c r="A28" s="2">
        <v>17</v>
      </c>
      <c r="B28" s="25">
        <f t="shared" si="7"/>
        <v>6908798072.228817</v>
      </c>
      <c r="C28" s="25">
        <f t="shared" si="8"/>
        <v>386680641.37051392</v>
      </c>
      <c r="D28" s="25">
        <v>75000</v>
      </c>
      <c r="E28" s="25">
        <f t="shared" si="9"/>
        <v>96046.481888805167</v>
      </c>
      <c r="F28" s="25">
        <f t="shared" si="0"/>
        <v>7203486141.660387</v>
      </c>
      <c r="G28" s="25">
        <f t="shared" si="1"/>
        <v>2089010981.0815122</v>
      </c>
      <c r="H28" s="25">
        <v>42000</v>
      </c>
      <c r="I28" s="25">
        <f t="shared" si="10"/>
        <v>130972.47530291618</v>
      </c>
      <c r="J28" s="25">
        <f t="shared" si="2"/>
        <v>30</v>
      </c>
      <c r="K28" s="25">
        <f t="shared" si="3"/>
        <v>3300506377.6334877</v>
      </c>
      <c r="L28" s="25">
        <f t="shared" si="4"/>
        <v>-1211495396.5519755</v>
      </c>
      <c r="M28" s="25">
        <f t="shared" si="5"/>
        <v>-824814755.18146157</v>
      </c>
      <c r="N28" s="18">
        <f t="shared" si="6"/>
        <v>1.7857142857142858</v>
      </c>
    </row>
    <row r="29" spans="1:14">
      <c r="A29" s="2">
        <v>18</v>
      </c>
      <c r="B29" s="25">
        <f t="shared" si="7"/>
        <v>5982167809.4606829</v>
      </c>
      <c r="C29" s="25">
        <f t="shared" si="8"/>
        <v>345439903.6114409</v>
      </c>
      <c r="D29" s="25">
        <v>75000</v>
      </c>
      <c r="E29" s="25">
        <f t="shared" si="9"/>
        <v>100848.80598324543</v>
      </c>
      <c r="F29" s="25">
        <f t="shared" si="0"/>
        <v>7563660448.7434072</v>
      </c>
      <c r="G29" s="25">
        <f t="shared" si="1"/>
        <v>2193461530.1355882</v>
      </c>
      <c r="H29" s="25">
        <v>42000</v>
      </c>
      <c r="I29" s="25">
        <f t="shared" si="10"/>
        <v>137521.099068062</v>
      </c>
      <c r="J29" s="25">
        <f t="shared" si="2"/>
        <v>30</v>
      </c>
      <c r="K29" s="25">
        <f t="shared" si="3"/>
        <v>3465531696.5151625</v>
      </c>
      <c r="L29" s="25">
        <f t="shared" si="4"/>
        <v>-1272070166.3795743</v>
      </c>
      <c r="M29" s="25">
        <f t="shared" si="5"/>
        <v>-926630262.7681334</v>
      </c>
      <c r="N29" s="18">
        <f t="shared" si="6"/>
        <v>1.7857142857142858</v>
      </c>
    </row>
    <row r="30" spans="1:14">
      <c r="A30" s="2">
        <v>19</v>
      </c>
      <c r="B30" s="25">
        <f t="shared" si="7"/>
        <v>4945602525.2351637</v>
      </c>
      <c r="C30" s="25">
        <f t="shared" si="8"/>
        <v>299108390.47303414</v>
      </c>
      <c r="D30" s="25">
        <v>75000</v>
      </c>
      <c r="E30" s="25">
        <f t="shared" si="9"/>
        <v>105891.24628240771</v>
      </c>
      <c r="F30" s="25">
        <f t="shared" si="0"/>
        <v>7941843471.1805782</v>
      </c>
      <c r="G30" s="25">
        <f t="shared" si="1"/>
        <v>2303134606.6423674</v>
      </c>
      <c r="H30" s="25">
        <v>42000</v>
      </c>
      <c r="I30" s="25">
        <f t="shared" si="10"/>
        <v>144397.1540214651</v>
      </c>
      <c r="J30" s="25">
        <f t="shared" si="2"/>
        <v>30</v>
      </c>
      <c r="K30" s="25">
        <f t="shared" si="3"/>
        <v>3638808281.3409204</v>
      </c>
      <c r="L30" s="25">
        <f t="shared" si="4"/>
        <v>-1335673674.6985531</v>
      </c>
      <c r="M30" s="25">
        <f t="shared" si="5"/>
        <v>-1036565284.2255189</v>
      </c>
      <c r="N30" s="18">
        <f t="shared" si="6"/>
        <v>1.7857142857142858</v>
      </c>
    </row>
    <row r="31" spans="1:14">
      <c r="A31" s="2">
        <v>20</v>
      </c>
      <c r="B31" s="25">
        <f t="shared" si="7"/>
        <v>3790425293.0634403</v>
      </c>
      <c r="C31" s="25">
        <f t="shared" si="8"/>
        <v>247280126.26175821</v>
      </c>
      <c r="D31" s="25">
        <v>75000</v>
      </c>
      <c r="E31" s="25">
        <f t="shared" si="9"/>
        <v>111185.80859652809</v>
      </c>
      <c r="F31" s="25">
        <f t="shared" si="0"/>
        <v>8338935644.7396069</v>
      </c>
      <c r="G31" s="25">
        <f t="shared" si="1"/>
        <v>2418291336.9744859</v>
      </c>
      <c r="H31" s="25">
        <v>42000</v>
      </c>
      <c r="I31" s="25">
        <f t="shared" si="10"/>
        <v>151617.01172253836</v>
      </c>
      <c r="J31" s="25">
        <f t="shared" si="2"/>
        <v>30</v>
      </c>
      <c r="K31" s="25">
        <f t="shared" si="3"/>
        <v>3820748695.4079666</v>
      </c>
      <c r="L31" s="25">
        <f t="shared" si="4"/>
        <v>-1402457358.4334807</v>
      </c>
      <c r="M31" s="25">
        <f t="shared" si="5"/>
        <v>-1155177232.1717224</v>
      </c>
      <c r="N31" s="18">
        <f t="shared" si="6"/>
        <v>1.7857142857142858</v>
      </c>
    </row>
    <row r="32" spans="1:14">
      <c r="A32" s="2">
        <v>21</v>
      </c>
      <c r="B32" s="25">
        <f t="shared" si="7"/>
        <v>2507366331.3614573</v>
      </c>
      <c r="C32" s="25">
        <f t="shared" si="8"/>
        <v>189521264.65317202</v>
      </c>
      <c r="D32" s="25">
        <v>75000</v>
      </c>
      <c r="E32" s="25">
        <f t="shared" si="9"/>
        <v>116745.0990263545</v>
      </c>
      <c r="F32" s="25">
        <f t="shared" si="0"/>
        <v>8755882426.9765873</v>
      </c>
      <c r="G32" s="25">
        <f t="shared" si="1"/>
        <v>2539205903.8232102</v>
      </c>
      <c r="H32" s="25">
        <v>42000</v>
      </c>
      <c r="I32" s="25">
        <f t="shared" si="10"/>
        <v>159197.8623086653</v>
      </c>
      <c r="J32" s="25">
        <f t="shared" si="2"/>
        <v>30</v>
      </c>
      <c r="K32" s="25">
        <f t="shared" si="3"/>
        <v>4011786130.1783652</v>
      </c>
      <c r="L32" s="25">
        <f t="shared" si="4"/>
        <v>-1472580226.355155</v>
      </c>
      <c r="M32" s="25">
        <f t="shared" si="5"/>
        <v>-1283058961.701983</v>
      </c>
      <c r="N32" s="18">
        <f t="shared" si="6"/>
        <v>1.7857142857142858</v>
      </c>
    </row>
    <row r="33" spans="1:14">
      <c r="A33" s="2">
        <v>22</v>
      </c>
      <c r="B33" s="25">
        <f t="shared" si="7"/>
        <v>1086525410.2566171</v>
      </c>
      <c r="C33" s="25">
        <f t="shared" si="8"/>
        <v>125368316.56807287</v>
      </c>
      <c r="D33" s="25">
        <v>75000</v>
      </c>
      <c r="E33" s="25">
        <f t="shared" si="9"/>
        <v>122582.35397767222</v>
      </c>
      <c r="F33" s="25">
        <f t="shared" si="0"/>
        <v>9193676548.3254166</v>
      </c>
      <c r="G33" s="25">
        <f t="shared" si="1"/>
        <v>2666166199.0143704</v>
      </c>
      <c r="H33" s="25">
        <v>42000</v>
      </c>
      <c r="I33" s="25">
        <f t="shared" si="10"/>
        <v>167157.75542409858</v>
      </c>
      <c r="J33" s="25">
        <f t="shared" si="2"/>
        <v>30</v>
      </c>
      <c r="K33" s="25">
        <f t="shared" si="3"/>
        <v>4212375436.687284</v>
      </c>
      <c r="L33" s="25">
        <f t="shared" si="4"/>
        <v>-1546209237.6729136</v>
      </c>
      <c r="M33" s="25">
        <f t="shared" si="5"/>
        <v>-1420840921.1048408</v>
      </c>
      <c r="N33" s="18">
        <f t="shared" si="6"/>
        <v>1.7857142857142858</v>
      </c>
    </row>
    <row r="34" spans="1:14">
      <c r="A34" s="2">
        <v>23</v>
      </c>
      <c r="B34" s="25">
        <f t="shared" si="7"/>
        <v>-482668018.78711128</v>
      </c>
      <c r="C34" s="25">
        <f t="shared" si="8"/>
        <v>54326270.512830853</v>
      </c>
      <c r="D34" s="25">
        <v>75000</v>
      </c>
      <c r="E34" s="25">
        <f t="shared" si="9"/>
        <v>128711.47167655583</v>
      </c>
      <c r="F34" s="25">
        <f t="shared" si="0"/>
        <v>9653360375.7416878</v>
      </c>
      <c r="G34" s="25">
        <f t="shared" si="1"/>
        <v>2799474508.9650893</v>
      </c>
      <c r="H34" s="25">
        <v>42000</v>
      </c>
      <c r="I34" s="25">
        <f t="shared" si="10"/>
        <v>175515.64319530351</v>
      </c>
      <c r="J34" s="25">
        <f t="shared" si="2"/>
        <v>30</v>
      </c>
      <c r="K34" s="25">
        <f t="shared" si="3"/>
        <v>4422994208.5216484</v>
      </c>
      <c r="L34" s="25">
        <f t="shared" si="4"/>
        <v>-1623519699.5565591</v>
      </c>
      <c r="M34" s="25">
        <f t="shared" si="5"/>
        <v>-1569193429.0437284</v>
      </c>
      <c r="N34" s="18">
        <f t="shared" si="6"/>
        <v>1.7857142857142858</v>
      </c>
    </row>
    <row r="35" spans="1:14">
      <c r="A35" s="2">
        <v>24</v>
      </c>
      <c r="B35" s="25">
        <f t="shared" si="7"/>
        <v>-2211497104.2608538</v>
      </c>
      <c r="C35" s="25">
        <f t="shared" si="8"/>
        <v>-24133400.939355567</v>
      </c>
      <c r="D35" s="25">
        <v>75000</v>
      </c>
      <c r="E35" s="25">
        <f t="shared" si="9"/>
        <v>135147.04526038363</v>
      </c>
      <c r="F35" s="25">
        <f t="shared" si="0"/>
        <v>10136028394.528772</v>
      </c>
      <c r="G35" s="25">
        <f t="shared" si="1"/>
        <v>2939448234.4133439</v>
      </c>
      <c r="H35" s="25">
        <v>42000</v>
      </c>
      <c r="I35" s="25">
        <f t="shared" si="10"/>
        <v>184291.4253550687</v>
      </c>
      <c r="J35" s="25">
        <f t="shared" si="2"/>
        <v>30</v>
      </c>
      <c r="K35" s="25">
        <f t="shared" si="3"/>
        <v>4644143918.947731</v>
      </c>
      <c r="L35" s="25">
        <f t="shared" si="4"/>
        <v>-1704695684.5343871</v>
      </c>
      <c r="M35" s="25">
        <f t="shared" si="5"/>
        <v>-1728829085.4737427</v>
      </c>
      <c r="N35" s="18">
        <f t="shared" si="6"/>
        <v>1.7857142857142858</v>
      </c>
    </row>
    <row r="36" spans="1:14">
      <c r="A36" s="2">
        <v>25</v>
      </c>
      <c r="B36" s="25">
        <f t="shared" si="7"/>
        <v>-4112002428.2350025</v>
      </c>
      <c r="C36" s="25">
        <f t="shared" si="8"/>
        <v>-110574855.21304269</v>
      </c>
      <c r="D36" s="25">
        <v>75000</v>
      </c>
      <c r="E36" s="25">
        <f t="shared" si="9"/>
        <v>141904.39752340282</v>
      </c>
      <c r="F36" s="25">
        <f t="shared" si="0"/>
        <v>10642829814.255211</v>
      </c>
      <c r="G36" s="25">
        <f t="shared" si="1"/>
        <v>3086420646.1340108</v>
      </c>
      <c r="H36" s="25">
        <v>42000</v>
      </c>
      <c r="I36" s="25">
        <f t="shared" si="10"/>
        <v>193505.99662282213</v>
      </c>
      <c r="J36" s="25">
        <f t="shared" si="2"/>
        <v>30</v>
      </c>
      <c r="K36" s="25">
        <f t="shared" si="3"/>
        <v>4876351114.8951168</v>
      </c>
      <c r="L36" s="25">
        <f t="shared" si="4"/>
        <v>-1789930468.761106</v>
      </c>
      <c r="M36" s="25">
        <f t="shared" si="5"/>
        <v>-1900505323.9741488</v>
      </c>
      <c r="N36" s="18">
        <f t="shared" si="6"/>
        <v>1.7857142857142858</v>
      </c>
    </row>
    <row r="37" spans="1:14">
      <c r="A37" s="2">
        <v>26</v>
      </c>
      <c r="B37" s="25">
        <f t="shared" si="7"/>
        <v>-6197029541.8459148</v>
      </c>
      <c r="C37" s="25">
        <f t="shared" si="8"/>
        <v>-205600121.41175014</v>
      </c>
      <c r="D37" s="25">
        <v>75000</v>
      </c>
      <c r="E37" s="25">
        <f t="shared" si="9"/>
        <v>148999.61739957295</v>
      </c>
      <c r="F37" s="25">
        <f t="shared" si="0"/>
        <v>11174971304.967972</v>
      </c>
      <c r="G37" s="25">
        <f t="shared" si="1"/>
        <v>3240741678.4407115</v>
      </c>
      <c r="H37" s="25">
        <v>42000</v>
      </c>
      <c r="I37" s="25">
        <f t="shared" si="10"/>
        <v>203181.29645396324</v>
      </c>
      <c r="J37" s="25">
        <f t="shared" si="2"/>
        <v>30</v>
      </c>
      <c r="K37" s="25">
        <f t="shared" si="3"/>
        <v>5120168670.6398735</v>
      </c>
      <c r="L37" s="25">
        <f t="shared" si="4"/>
        <v>-1879426992.199162</v>
      </c>
      <c r="M37" s="25">
        <f t="shared" si="5"/>
        <v>-2085027113.6109121</v>
      </c>
      <c r="N37" s="18">
        <f t="shared" si="6"/>
        <v>1.7857142857142858</v>
      </c>
    </row>
    <row r="38" spans="1:14">
      <c r="A38" s="2">
        <v>27</v>
      </c>
      <c r="B38" s="25">
        <f t="shared" si="7"/>
        <v>-8480279360.7473307</v>
      </c>
      <c r="C38" s="25">
        <f t="shared" si="8"/>
        <v>-309851477.09229577</v>
      </c>
      <c r="D38" s="25">
        <v>75000</v>
      </c>
      <c r="E38" s="25">
        <f t="shared" si="9"/>
        <v>156449.59826955158</v>
      </c>
      <c r="F38" s="25">
        <f t="shared" si="0"/>
        <v>11733719870.21637</v>
      </c>
      <c r="G38" s="25">
        <f t="shared" si="1"/>
        <v>3402778762.3627472</v>
      </c>
      <c r="H38" s="25">
        <v>42000</v>
      </c>
      <c r="I38" s="25">
        <f t="shared" si="10"/>
        <v>213340.3612766614</v>
      </c>
      <c r="J38" s="25">
        <f t="shared" si="2"/>
        <v>30</v>
      </c>
      <c r="K38" s="25">
        <f t="shared" si="3"/>
        <v>5376177104.1718674</v>
      </c>
      <c r="L38" s="25">
        <f t="shared" si="4"/>
        <v>-1973398341.8091202</v>
      </c>
      <c r="M38" s="25">
        <f t="shared" si="5"/>
        <v>-2283249818.9014158</v>
      </c>
      <c r="N38" s="18">
        <f t="shared" si="6"/>
        <v>1.7857142857142858</v>
      </c>
    </row>
    <row r="39" spans="1:14">
      <c r="A39" s="2">
        <v>28</v>
      </c>
      <c r="B39" s="25">
        <f t="shared" si="7"/>
        <v>-10976361587.684273</v>
      </c>
      <c r="C39" s="25">
        <f t="shared" si="8"/>
        <v>-424013968.03736657</v>
      </c>
      <c r="D39" s="25">
        <v>75000</v>
      </c>
      <c r="E39" s="25">
        <f t="shared" si="9"/>
        <v>164272.07818302917</v>
      </c>
      <c r="F39" s="25">
        <f t="shared" si="0"/>
        <v>12320405863.727188</v>
      </c>
      <c r="G39" s="25">
        <f t="shared" si="1"/>
        <v>3572917700.4808841</v>
      </c>
      <c r="H39" s="25">
        <v>42000</v>
      </c>
      <c r="I39" s="25">
        <f t="shared" si="10"/>
        <v>224007.37934049449</v>
      </c>
      <c r="J39" s="25">
        <f t="shared" si="2"/>
        <v>30</v>
      </c>
      <c r="K39" s="25">
        <f t="shared" si="3"/>
        <v>5644985959.3804617</v>
      </c>
      <c r="L39" s="25">
        <f t="shared" si="4"/>
        <v>-2072068258.8995776</v>
      </c>
      <c r="M39" s="25">
        <f t="shared" si="5"/>
        <v>-2496082226.936944</v>
      </c>
      <c r="N39" s="18">
        <f t="shared" si="6"/>
        <v>1.7857142857142858</v>
      </c>
    </row>
    <row r="40" spans="1:14">
      <c r="A40" s="2">
        <v>29</v>
      </c>
      <c r="B40" s="25">
        <f t="shared" si="7"/>
        <v>-13700851338.913044</v>
      </c>
      <c r="C40" s="25">
        <f t="shared" si="8"/>
        <v>-548818079.38421369</v>
      </c>
      <c r="D40" s="25">
        <v>75000</v>
      </c>
      <c r="E40" s="25">
        <f t="shared" si="9"/>
        <v>172485.68209218062</v>
      </c>
      <c r="F40" s="25">
        <f t="shared" si="0"/>
        <v>12936426156.913548</v>
      </c>
      <c r="G40" s="25">
        <f t="shared" si="1"/>
        <v>3751563585.5049286</v>
      </c>
      <c r="H40" s="25">
        <v>42000</v>
      </c>
      <c r="I40" s="25">
        <f t="shared" si="10"/>
        <v>235207.74830751921</v>
      </c>
      <c r="J40" s="25">
        <f t="shared" si="2"/>
        <v>30</v>
      </c>
      <c r="K40" s="25">
        <f t="shared" si="3"/>
        <v>5927235257.3494844</v>
      </c>
      <c r="L40" s="25">
        <f t="shared" si="4"/>
        <v>-2175671671.8445559</v>
      </c>
      <c r="M40" s="25">
        <f t="shared" si="5"/>
        <v>-2724489751.2287693</v>
      </c>
      <c r="N40" s="18">
        <f t="shared" si="6"/>
        <v>1.7857142857142858</v>
      </c>
    </row>
    <row r="41" spans="1:14">
      <c r="A41" s="2">
        <v>30</v>
      </c>
      <c r="B41" s="25">
        <f t="shared" si="7"/>
        <v>-16670349161.295481</v>
      </c>
      <c r="C41" s="25">
        <f t="shared" si="8"/>
        <v>-685042566.94565225</v>
      </c>
      <c r="D41" s="25">
        <v>75000</v>
      </c>
      <c r="E41" s="25">
        <f t="shared" si="9"/>
        <v>181109.96619678964</v>
      </c>
      <c r="F41" s="25">
        <f t="shared" si="0"/>
        <v>13583247464.759222</v>
      </c>
      <c r="G41" s="25">
        <f t="shared" si="1"/>
        <v>3939141764.7801743</v>
      </c>
      <c r="H41" s="25">
        <v>42000</v>
      </c>
      <c r="I41" s="25">
        <f t="shared" si="10"/>
        <v>246968.13572289518</v>
      </c>
      <c r="J41" s="25">
        <f t="shared" si="2"/>
        <v>30</v>
      </c>
      <c r="K41" s="25">
        <f t="shared" si="3"/>
        <v>6223597020.216959</v>
      </c>
      <c r="L41" s="25">
        <f t="shared" si="4"/>
        <v>-2284455255.4367847</v>
      </c>
      <c r="M41" s="25">
        <f t="shared" si="5"/>
        <v>-2969497822.3824368</v>
      </c>
      <c r="N41" s="18">
        <f t="shared" si="6"/>
        <v>1.7857142857142858</v>
      </c>
    </row>
    <row r="43" spans="1:14">
      <c r="L43" s="2" t="s">
        <v>48</v>
      </c>
      <c r="M43" s="25">
        <f>SUM(M12:M41)</f>
        <v>-28670349161.295479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</vt:lpstr>
      <vt:lpstr>micro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and Computing Support</dc:creator>
  <cp:lastModifiedBy>Network and Computing Support</cp:lastModifiedBy>
  <dcterms:created xsi:type="dcterms:W3CDTF">2010-04-21T15:37:08Z</dcterms:created>
  <dcterms:modified xsi:type="dcterms:W3CDTF">2010-04-28T14:57:50Z</dcterms:modified>
</cp:coreProperties>
</file>